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65" yWindow="570" windowWidth="26835" windowHeight="17100" tabRatio="909" activeTab="1"/>
  </bookViews>
  <sheets>
    <sheet name="Rekapitulace - 3. NP-C" sheetId="34" r:id="rId1"/>
    <sheet name="BP" sheetId="35" r:id="rId2"/>
  </sheets>
  <externalReferences>
    <externalReference r:id="rId3"/>
    <externalReference r:id="rId4"/>
    <externalReference r:id="rId5"/>
    <externalReference r:id="rId6"/>
  </externalReferences>
  <definedNames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 localSheetId="1">#REF!</definedName>
    <definedName name="________obl11" localSheetId="0">#REF!</definedName>
    <definedName name="________obl11">#REF!</definedName>
    <definedName name="________obl12" localSheetId="1">#REF!</definedName>
    <definedName name="________obl12" localSheetId="0">#REF!</definedName>
    <definedName name="________obl12">#REF!</definedName>
    <definedName name="________obl13" localSheetId="1">#REF!</definedName>
    <definedName name="________obl13" localSheetId="0">#REF!</definedName>
    <definedName name="________obl13">#REF!</definedName>
    <definedName name="________obl14" localSheetId="1">#REF!</definedName>
    <definedName name="________obl14" localSheetId="0">#REF!</definedName>
    <definedName name="________obl14">#REF!</definedName>
    <definedName name="________obl15" localSheetId="1">#REF!</definedName>
    <definedName name="________obl15" localSheetId="0">#REF!</definedName>
    <definedName name="________obl15">#REF!</definedName>
    <definedName name="________obl16" localSheetId="1">#REF!</definedName>
    <definedName name="________obl16" localSheetId="0">#REF!</definedName>
    <definedName name="________obl16">#REF!</definedName>
    <definedName name="________obl17" localSheetId="1">#REF!</definedName>
    <definedName name="________obl17" localSheetId="0">#REF!</definedName>
    <definedName name="________obl17">#REF!</definedName>
    <definedName name="________obl1710" localSheetId="1">#REF!</definedName>
    <definedName name="________obl1710" localSheetId="0">#REF!</definedName>
    <definedName name="________obl1710">#REF!</definedName>
    <definedName name="________obl1711" localSheetId="1">#REF!</definedName>
    <definedName name="________obl1711" localSheetId="0">#REF!</definedName>
    <definedName name="________obl1711">#REF!</definedName>
    <definedName name="________obl1712" localSheetId="1">#REF!</definedName>
    <definedName name="________obl1712" localSheetId="0">#REF!</definedName>
    <definedName name="________obl1712">#REF!</definedName>
    <definedName name="________obl1713" localSheetId="1">#REF!</definedName>
    <definedName name="________obl1713" localSheetId="0">#REF!</definedName>
    <definedName name="________obl1713">#REF!</definedName>
    <definedName name="________obl1714" localSheetId="1">#REF!</definedName>
    <definedName name="________obl1714" localSheetId="0">#REF!</definedName>
    <definedName name="________obl1714">#REF!</definedName>
    <definedName name="________obl1715" localSheetId="1">#REF!</definedName>
    <definedName name="________obl1715" localSheetId="0">#REF!</definedName>
    <definedName name="________obl1715">#REF!</definedName>
    <definedName name="________obl1716" localSheetId="1">#REF!</definedName>
    <definedName name="________obl1716" localSheetId="0">#REF!</definedName>
    <definedName name="________obl1716">#REF!</definedName>
    <definedName name="________obl1717" localSheetId="1">#REF!</definedName>
    <definedName name="________obl1717" localSheetId="0">#REF!</definedName>
    <definedName name="________obl1717">#REF!</definedName>
    <definedName name="________obl1718" localSheetId="1">#REF!</definedName>
    <definedName name="________obl1718" localSheetId="0">#REF!</definedName>
    <definedName name="________obl1718">#REF!</definedName>
    <definedName name="________obl1719" localSheetId="1">#REF!</definedName>
    <definedName name="________obl1719" localSheetId="0">#REF!</definedName>
    <definedName name="________obl1719">#REF!</definedName>
    <definedName name="________obl173" localSheetId="1">#REF!</definedName>
    <definedName name="________obl173" localSheetId="0">#REF!</definedName>
    <definedName name="________obl173">#REF!</definedName>
    <definedName name="________obl174" localSheetId="1">#REF!</definedName>
    <definedName name="________obl174" localSheetId="0">#REF!</definedName>
    <definedName name="________obl174">#REF!</definedName>
    <definedName name="________obl175" localSheetId="1">#REF!</definedName>
    <definedName name="________obl175" localSheetId="0">#REF!</definedName>
    <definedName name="________obl175">#REF!</definedName>
    <definedName name="________obl176" localSheetId="1">#REF!</definedName>
    <definedName name="________obl176" localSheetId="0">#REF!</definedName>
    <definedName name="________obl176">#REF!</definedName>
    <definedName name="________obl177" localSheetId="1">#REF!</definedName>
    <definedName name="________obl177" localSheetId="0">#REF!</definedName>
    <definedName name="________obl177">#REF!</definedName>
    <definedName name="________obl178" localSheetId="1">#REF!</definedName>
    <definedName name="________obl178" localSheetId="0">#REF!</definedName>
    <definedName name="________obl178">#REF!</definedName>
    <definedName name="________obl179" localSheetId="1">#REF!</definedName>
    <definedName name="________obl179" localSheetId="0">#REF!</definedName>
    <definedName name="________obl179">#REF!</definedName>
    <definedName name="________obl18" localSheetId="1">#REF!</definedName>
    <definedName name="________obl18" localSheetId="0">#REF!</definedName>
    <definedName name="________obl18">#REF!</definedName>
    <definedName name="________obl181" localSheetId="1">#REF!</definedName>
    <definedName name="________obl181" localSheetId="0">#REF!</definedName>
    <definedName name="________obl181">#REF!</definedName>
    <definedName name="________obl1816" localSheetId="1">#REF!</definedName>
    <definedName name="________obl1816" localSheetId="0">#REF!</definedName>
    <definedName name="________obl1816">#REF!</definedName>
    <definedName name="________obl1820" localSheetId="1">#REF!</definedName>
    <definedName name="________obl1820" localSheetId="0">#REF!</definedName>
    <definedName name="________obl1820">#REF!</definedName>
    <definedName name="________obl1821" localSheetId="1">#REF!</definedName>
    <definedName name="________obl1821" localSheetId="0">#REF!</definedName>
    <definedName name="________obl1821">#REF!</definedName>
    <definedName name="________obl1822" localSheetId="1">#REF!</definedName>
    <definedName name="________obl1822" localSheetId="0">#REF!</definedName>
    <definedName name="________obl1822">#REF!</definedName>
    <definedName name="________obl1823" localSheetId="1">#REF!</definedName>
    <definedName name="________obl1823" localSheetId="0">#REF!</definedName>
    <definedName name="________obl1823">#REF!</definedName>
    <definedName name="________obl1824" localSheetId="1">#REF!</definedName>
    <definedName name="________obl1824" localSheetId="0">#REF!</definedName>
    <definedName name="________obl1824">#REF!</definedName>
    <definedName name="________obl1825" localSheetId="1">#REF!</definedName>
    <definedName name="________obl1825" localSheetId="0">#REF!</definedName>
    <definedName name="________obl1825">#REF!</definedName>
    <definedName name="________obl1826" localSheetId="1">#REF!</definedName>
    <definedName name="________obl1826" localSheetId="0">#REF!</definedName>
    <definedName name="________obl1826">#REF!</definedName>
    <definedName name="________obl1827" localSheetId="1">#REF!</definedName>
    <definedName name="________obl1827" localSheetId="0">#REF!</definedName>
    <definedName name="________obl1827">#REF!</definedName>
    <definedName name="________obl1828" localSheetId="1">#REF!</definedName>
    <definedName name="________obl1828" localSheetId="0">#REF!</definedName>
    <definedName name="________obl1828">#REF!</definedName>
    <definedName name="________obl1829" localSheetId="1">#REF!</definedName>
    <definedName name="________obl1829" localSheetId="0">#REF!</definedName>
    <definedName name="________obl1829">#REF!</definedName>
    <definedName name="________obl183" localSheetId="1">#REF!</definedName>
    <definedName name="________obl183" localSheetId="0">#REF!</definedName>
    <definedName name="________obl183">#REF!</definedName>
    <definedName name="________obl1831" localSheetId="1">#REF!</definedName>
    <definedName name="________obl1831" localSheetId="0">#REF!</definedName>
    <definedName name="________obl1831">#REF!</definedName>
    <definedName name="________obl1832" localSheetId="1">#REF!</definedName>
    <definedName name="________obl1832" localSheetId="0">#REF!</definedName>
    <definedName name="________obl1832">#REF!</definedName>
    <definedName name="________obl184" localSheetId="1">#REF!</definedName>
    <definedName name="________obl184" localSheetId="0">#REF!</definedName>
    <definedName name="________obl184">#REF!</definedName>
    <definedName name="________obl185" localSheetId="1">#REF!</definedName>
    <definedName name="________obl185" localSheetId="0">#REF!</definedName>
    <definedName name="________obl185">#REF!</definedName>
    <definedName name="________obl186" localSheetId="1">#REF!</definedName>
    <definedName name="________obl186" localSheetId="0">#REF!</definedName>
    <definedName name="________obl186">#REF!</definedName>
    <definedName name="________obl187" localSheetId="1">#REF!</definedName>
    <definedName name="________obl187" localSheetId="0">#REF!</definedName>
    <definedName name="________obl187">#REF!</definedName>
    <definedName name="______obl11" localSheetId="1">#REF!</definedName>
    <definedName name="______obl11" localSheetId="0">#REF!</definedName>
    <definedName name="______obl11">#REF!</definedName>
    <definedName name="______obl12" localSheetId="1">#REF!</definedName>
    <definedName name="______obl12" localSheetId="0">#REF!</definedName>
    <definedName name="______obl12">#REF!</definedName>
    <definedName name="______obl13" localSheetId="1">#REF!</definedName>
    <definedName name="______obl13" localSheetId="0">#REF!</definedName>
    <definedName name="______obl13">#REF!</definedName>
    <definedName name="______obl14" localSheetId="1">#REF!</definedName>
    <definedName name="______obl14" localSheetId="0">#REF!</definedName>
    <definedName name="______obl14">#REF!</definedName>
    <definedName name="______obl15" localSheetId="1">#REF!</definedName>
    <definedName name="______obl15" localSheetId="0">#REF!</definedName>
    <definedName name="______obl15">#REF!</definedName>
    <definedName name="______obl16" localSheetId="1">#REF!</definedName>
    <definedName name="______obl16" localSheetId="0">#REF!</definedName>
    <definedName name="______obl16">#REF!</definedName>
    <definedName name="______obl17" localSheetId="1">#REF!</definedName>
    <definedName name="______obl17" localSheetId="0">#REF!</definedName>
    <definedName name="______obl17">#REF!</definedName>
    <definedName name="______obl1710" localSheetId="1">#REF!</definedName>
    <definedName name="______obl1710" localSheetId="0">#REF!</definedName>
    <definedName name="______obl1710">#REF!</definedName>
    <definedName name="______obl1711" localSheetId="1">#REF!</definedName>
    <definedName name="______obl1711" localSheetId="0">#REF!</definedName>
    <definedName name="______obl1711">#REF!</definedName>
    <definedName name="______obl1712" localSheetId="1">#REF!</definedName>
    <definedName name="______obl1712" localSheetId="0">#REF!</definedName>
    <definedName name="______obl1712">#REF!</definedName>
    <definedName name="______obl1713" localSheetId="1">#REF!</definedName>
    <definedName name="______obl1713" localSheetId="0">#REF!</definedName>
    <definedName name="______obl1713">#REF!</definedName>
    <definedName name="______obl1714" localSheetId="1">#REF!</definedName>
    <definedName name="______obl1714" localSheetId="0">#REF!</definedName>
    <definedName name="______obl1714">#REF!</definedName>
    <definedName name="______obl1715" localSheetId="1">#REF!</definedName>
    <definedName name="______obl1715" localSheetId="0">#REF!</definedName>
    <definedName name="______obl1715">#REF!</definedName>
    <definedName name="______obl1716" localSheetId="1">#REF!</definedName>
    <definedName name="______obl1716" localSheetId="0">#REF!</definedName>
    <definedName name="______obl1716">#REF!</definedName>
    <definedName name="______obl1717" localSheetId="1">#REF!</definedName>
    <definedName name="______obl1717" localSheetId="0">#REF!</definedName>
    <definedName name="______obl1717">#REF!</definedName>
    <definedName name="______obl1718" localSheetId="1">#REF!</definedName>
    <definedName name="______obl1718" localSheetId="0">#REF!</definedName>
    <definedName name="______obl1718">#REF!</definedName>
    <definedName name="______obl1719" localSheetId="1">#REF!</definedName>
    <definedName name="______obl1719" localSheetId="0">#REF!</definedName>
    <definedName name="______obl1719">#REF!</definedName>
    <definedName name="______obl173" localSheetId="1">#REF!</definedName>
    <definedName name="______obl173" localSheetId="0">#REF!</definedName>
    <definedName name="______obl173">#REF!</definedName>
    <definedName name="______obl174" localSheetId="1">#REF!</definedName>
    <definedName name="______obl174" localSheetId="0">#REF!</definedName>
    <definedName name="______obl174">#REF!</definedName>
    <definedName name="______obl175" localSheetId="1">#REF!</definedName>
    <definedName name="______obl175" localSheetId="0">#REF!</definedName>
    <definedName name="______obl175">#REF!</definedName>
    <definedName name="______obl176" localSheetId="1">#REF!</definedName>
    <definedName name="______obl176" localSheetId="0">#REF!</definedName>
    <definedName name="______obl176">#REF!</definedName>
    <definedName name="______obl177" localSheetId="1">#REF!</definedName>
    <definedName name="______obl177" localSheetId="0">#REF!</definedName>
    <definedName name="______obl177">#REF!</definedName>
    <definedName name="______obl178" localSheetId="1">#REF!</definedName>
    <definedName name="______obl178" localSheetId="0">#REF!</definedName>
    <definedName name="______obl178">#REF!</definedName>
    <definedName name="______obl179" localSheetId="1">#REF!</definedName>
    <definedName name="______obl179" localSheetId="0">#REF!</definedName>
    <definedName name="______obl179">#REF!</definedName>
    <definedName name="______obl18" localSheetId="1">#REF!</definedName>
    <definedName name="______obl18" localSheetId="0">#REF!</definedName>
    <definedName name="______obl18">#REF!</definedName>
    <definedName name="______obl181" localSheetId="1">#REF!</definedName>
    <definedName name="______obl181" localSheetId="0">#REF!</definedName>
    <definedName name="______obl181">#REF!</definedName>
    <definedName name="______obl1816" localSheetId="1">#REF!</definedName>
    <definedName name="______obl1816" localSheetId="0">#REF!</definedName>
    <definedName name="______obl1816">#REF!</definedName>
    <definedName name="______obl1820" localSheetId="1">#REF!</definedName>
    <definedName name="______obl1820" localSheetId="0">#REF!</definedName>
    <definedName name="______obl1820">#REF!</definedName>
    <definedName name="______obl1821" localSheetId="1">#REF!</definedName>
    <definedName name="______obl1821" localSheetId="0">#REF!</definedName>
    <definedName name="______obl1821">#REF!</definedName>
    <definedName name="______obl1822" localSheetId="1">#REF!</definedName>
    <definedName name="______obl1822" localSheetId="0">#REF!</definedName>
    <definedName name="______obl1822">#REF!</definedName>
    <definedName name="______obl1823" localSheetId="1">#REF!</definedName>
    <definedName name="______obl1823" localSheetId="0">#REF!</definedName>
    <definedName name="______obl1823">#REF!</definedName>
    <definedName name="______obl1824" localSheetId="1">#REF!</definedName>
    <definedName name="______obl1824" localSheetId="0">#REF!</definedName>
    <definedName name="______obl1824">#REF!</definedName>
    <definedName name="______obl1825" localSheetId="1">#REF!</definedName>
    <definedName name="______obl1825" localSheetId="0">#REF!</definedName>
    <definedName name="______obl1825">#REF!</definedName>
    <definedName name="______obl1826" localSheetId="1">#REF!</definedName>
    <definedName name="______obl1826" localSheetId="0">#REF!</definedName>
    <definedName name="______obl1826">#REF!</definedName>
    <definedName name="______obl1827" localSheetId="1">#REF!</definedName>
    <definedName name="______obl1827" localSheetId="0">#REF!</definedName>
    <definedName name="______obl1827">#REF!</definedName>
    <definedName name="______obl1828" localSheetId="1">#REF!</definedName>
    <definedName name="______obl1828" localSheetId="0">#REF!</definedName>
    <definedName name="______obl1828">#REF!</definedName>
    <definedName name="______obl1829" localSheetId="1">#REF!</definedName>
    <definedName name="______obl1829" localSheetId="0">#REF!</definedName>
    <definedName name="______obl1829">#REF!</definedName>
    <definedName name="______obl183" localSheetId="1">#REF!</definedName>
    <definedName name="______obl183" localSheetId="0">#REF!</definedName>
    <definedName name="______obl183">#REF!</definedName>
    <definedName name="______obl1831" localSheetId="1">#REF!</definedName>
    <definedName name="______obl1831" localSheetId="0">#REF!</definedName>
    <definedName name="______obl1831">#REF!</definedName>
    <definedName name="______obl1832" localSheetId="1">#REF!</definedName>
    <definedName name="______obl1832" localSheetId="0">#REF!</definedName>
    <definedName name="______obl1832">#REF!</definedName>
    <definedName name="______obl184" localSheetId="1">#REF!</definedName>
    <definedName name="______obl184" localSheetId="0">#REF!</definedName>
    <definedName name="______obl184">#REF!</definedName>
    <definedName name="______obl185" localSheetId="1">#REF!</definedName>
    <definedName name="______obl185" localSheetId="0">#REF!</definedName>
    <definedName name="______obl185">#REF!</definedName>
    <definedName name="______obl186" localSheetId="1">#REF!</definedName>
    <definedName name="______obl186" localSheetId="0">#REF!</definedName>
    <definedName name="______obl186">#REF!</definedName>
    <definedName name="______obl187" localSheetId="1">#REF!</definedName>
    <definedName name="______obl187" localSheetId="0">#REF!</definedName>
    <definedName name="______obl187">#REF!</definedName>
    <definedName name="_____obl11" localSheetId="1">#REF!</definedName>
    <definedName name="_____obl12" localSheetId="1">#REF!</definedName>
    <definedName name="_____obl13" localSheetId="1">#REF!</definedName>
    <definedName name="_____obl14" localSheetId="1">#REF!</definedName>
    <definedName name="_____obl15" localSheetId="1">#REF!</definedName>
    <definedName name="_____obl16" localSheetId="1">#REF!</definedName>
    <definedName name="_____obl17" localSheetId="1">#REF!</definedName>
    <definedName name="_____obl1710" localSheetId="1">#REF!</definedName>
    <definedName name="_____obl1711" localSheetId="1">#REF!</definedName>
    <definedName name="_____obl1712" localSheetId="1">#REF!</definedName>
    <definedName name="_____obl1713" localSheetId="1">#REF!</definedName>
    <definedName name="_____obl1714" localSheetId="1">#REF!</definedName>
    <definedName name="_____obl1715" localSheetId="1">#REF!</definedName>
    <definedName name="_____obl1716" localSheetId="1">#REF!</definedName>
    <definedName name="_____obl1717" localSheetId="1">#REF!</definedName>
    <definedName name="_____obl1718" localSheetId="1">#REF!</definedName>
    <definedName name="_____obl1719" localSheetId="1">#REF!</definedName>
    <definedName name="_____obl173" localSheetId="1">#REF!</definedName>
    <definedName name="_____obl174" localSheetId="1">#REF!</definedName>
    <definedName name="_____obl175" localSheetId="1">#REF!</definedName>
    <definedName name="_____obl176" localSheetId="1">#REF!</definedName>
    <definedName name="_____obl177" localSheetId="1">#REF!</definedName>
    <definedName name="_____obl178" localSheetId="1">#REF!</definedName>
    <definedName name="_____obl179" localSheetId="1">#REF!</definedName>
    <definedName name="_____obl18" localSheetId="1">#REF!</definedName>
    <definedName name="_____obl181" localSheetId="1">#REF!</definedName>
    <definedName name="_____obl1816" localSheetId="1">#REF!</definedName>
    <definedName name="_____obl1820" localSheetId="1">#REF!</definedName>
    <definedName name="_____obl1821" localSheetId="1">#REF!</definedName>
    <definedName name="_____obl1822" localSheetId="1">#REF!</definedName>
    <definedName name="_____obl1823" localSheetId="1">#REF!</definedName>
    <definedName name="_____obl1824" localSheetId="1">#REF!</definedName>
    <definedName name="_____obl1825" localSheetId="1">#REF!</definedName>
    <definedName name="_____obl1826" localSheetId="1">#REF!</definedName>
    <definedName name="_____obl1827" localSheetId="1">#REF!</definedName>
    <definedName name="_____obl1828" localSheetId="1">#REF!</definedName>
    <definedName name="_____obl1829" localSheetId="1">#REF!</definedName>
    <definedName name="_____obl183" localSheetId="1">#REF!</definedName>
    <definedName name="_____obl1831" localSheetId="1">#REF!</definedName>
    <definedName name="_____obl1832" localSheetId="1">#REF!</definedName>
    <definedName name="_____obl184" localSheetId="1">#REF!</definedName>
    <definedName name="_____obl185" localSheetId="1">#REF!</definedName>
    <definedName name="_____obl186" localSheetId="1">#REF!</definedName>
    <definedName name="_____obl187" localSheetId="1">#REF!</definedName>
    <definedName name="____obl11" localSheetId="1">#REF!</definedName>
    <definedName name="____obl11" localSheetId="0">#REF!</definedName>
    <definedName name="____obl11">#REF!</definedName>
    <definedName name="____obl12" localSheetId="1">#REF!</definedName>
    <definedName name="____obl12" localSheetId="0">#REF!</definedName>
    <definedName name="____obl12">#REF!</definedName>
    <definedName name="____obl13" localSheetId="1">#REF!</definedName>
    <definedName name="____obl13" localSheetId="0">#REF!</definedName>
    <definedName name="____obl13">#REF!</definedName>
    <definedName name="____obl14" localSheetId="1">#REF!</definedName>
    <definedName name="____obl14" localSheetId="0">#REF!</definedName>
    <definedName name="____obl14">#REF!</definedName>
    <definedName name="____obl15" localSheetId="1">#REF!</definedName>
    <definedName name="____obl15" localSheetId="0">#REF!</definedName>
    <definedName name="____obl15">#REF!</definedName>
    <definedName name="____obl16" localSheetId="1">#REF!</definedName>
    <definedName name="____obl16" localSheetId="0">#REF!</definedName>
    <definedName name="____obl16">#REF!</definedName>
    <definedName name="____obl17" localSheetId="1">#REF!</definedName>
    <definedName name="____obl17" localSheetId="0">#REF!</definedName>
    <definedName name="____obl17">#REF!</definedName>
    <definedName name="____obl1710" localSheetId="1">#REF!</definedName>
    <definedName name="____obl1710" localSheetId="0">#REF!</definedName>
    <definedName name="____obl1710">#REF!</definedName>
    <definedName name="____obl1711" localSheetId="1">#REF!</definedName>
    <definedName name="____obl1711" localSheetId="0">#REF!</definedName>
    <definedName name="____obl1711">#REF!</definedName>
    <definedName name="____obl1712" localSheetId="1">#REF!</definedName>
    <definedName name="____obl1712" localSheetId="0">#REF!</definedName>
    <definedName name="____obl1712">#REF!</definedName>
    <definedName name="____obl1713" localSheetId="1">#REF!</definedName>
    <definedName name="____obl1713" localSheetId="0">#REF!</definedName>
    <definedName name="____obl1713">#REF!</definedName>
    <definedName name="____obl1714" localSheetId="1">#REF!</definedName>
    <definedName name="____obl1714" localSheetId="0">#REF!</definedName>
    <definedName name="____obl1714">#REF!</definedName>
    <definedName name="____obl1715" localSheetId="1">#REF!</definedName>
    <definedName name="____obl1715" localSheetId="0">#REF!</definedName>
    <definedName name="____obl1715">#REF!</definedName>
    <definedName name="____obl1716" localSheetId="1">#REF!</definedName>
    <definedName name="____obl1716" localSheetId="0">#REF!</definedName>
    <definedName name="____obl1716">#REF!</definedName>
    <definedName name="____obl1717" localSheetId="1">#REF!</definedName>
    <definedName name="____obl1717" localSheetId="0">#REF!</definedName>
    <definedName name="____obl1717">#REF!</definedName>
    <definedName name="____obl1718" localSheetId="1">#REF!</definedName>
    <definedName name="____obl1718" localSheetId="0">#REF!</definedName>
    <definedName name="____obl1718">#REF!</definedName>
    <definedName name="____obl1719" localSheetId="1">#REF!</definedName>
    <definedName name="____obl1719" localSheetId="0">#REF!</definedName>
    <definedName name="____obl1719">#REF!</definedName>
    <definedName name="____obl173" localSheetId="1">#REF!</definedName>
    <definedName name="____obl173" localSheetId="0">#REF!</definedName>
    <definedName name="____obl173">#REF!</definedName>
    <definedName name="____obl174" localSheetId="1">#REF!</definedName>
    <definedName name="____obl174" localSheetId="0">#REF!</definedName>
    <definedName name="____obl174">#REF!</definedName>
    <definedName name="____obl175" localSheetId="1">#REF!</definedName>
    <definedName name="____obl175" localSheetId="0">#REF!</definedName>
    <definedName name="____obl175">#REF!</definedName>
    <definedName name="____obl176" localSheetId="1">#REF!</definedName>
    <definedName name="____obl176" localSheetId="0">#REF!</definedName>
    <definedName name="____obl176">#REF!</definedName>
    <definedName name="____obl177" localSheetId="1">#REF!</definedName>
    <definedName name="____obl177" localSheetId="0">#REF!</definedName>
    <definedName name="____obl177">#REF!</definedName>
    <definedName name="____obl178" localSheetId="1">#REF!</definedName>
    <definedName name="____obl178" localSheetId="0">#REF!</definedName>
    <definedName name="____obl178">#REF!</definedName>
    <definedName name="____obl179" localSheetId="1">#REF!</definedName>
    <definedName name="____obl179" localSheetId="0">#REF!</definedName>
    <definedName name="____obl179">#REF!</definedName>
    <definedName name="____obl18" localSheetId="1">#REF!</definedName>
    <definedName name="____obl18" localSheetId="0">#REF!</definedName>
    <definedName name="____obl18">#REF!</definedName>
    <definedName name="____obl181" localSheetId="1">#REF!</definedName>
    <definedName name="____obl181" localSheetId="0">#REF!</definedName>
    <definedName name="____obl181">#REF!</definedName>
    <definedName name="____obl1816" localSheetId="1">#REF!</definedName>
    <definedName name="____obl1816" localSheetId="0">#REF!</definedName>
    <definedName name="____obl1816">#REF!</definedName>
    <definedName name="____obl1820" localSheetId="1">#REF!</definedName>
    <definedName name="____obl1820" localSheetId="0">#REF!</definedName>
    <definedName name="____obl1820">#REF!</definedName>
    <definedName name="____obl1821" localSheetId="1">#REF!</definedName>
    <definedName name="____obl1821" localSheetId="0">#REF!</definedName>
    <definedName name="____obl1821">#REF!</definedName>
    <definedName name="____obl1822" localSheetId="1">#REF!</definedName>
    <definedName name="____obl1822" localSheetId="0">#REF!</definedName>
    <definedName name="____obl1822">#REF!</definedName>
    <definedName name="____obl1823" localSheetId="1">#REF!</definedName>
    <definedName name="____obl1823" localSheetId="0">#REF!</definedName>
    <definedName name="____obl1823">#REF!</definedName>
    <definedName name="____obl1824" localSheetId="1">#REF!</definedName>
    <definedName name="____obl1824" localSheetId="0">#REF!</definedName>
    <definedName name="____obl1824">#REF!</definedName>
    <definedName name="____obl1825" localSheetId="1">#REF!</definedName>
    <definedName name="____obl1825" localSheetId="0">#REF!</definedName>
    <definedName name="____obl1825">#REF!</definedName>
    <definedName name="____obl1826" localSheetId="1">#REF!</definedName>
    <definedName name="____obl1826" localSheetId="0">#REF!</definedName>
    <definedName name="____obl1826">#REF!</definedName>
    <definedName name="____obl1827" localSheetId="1">#REF!</definedName>
    <definedName name="____obl1827" localSheetId="0">#REF!</definedName>
    <definedName name="____obl1827">#REF!</definedName>
    <definedName name="____obl1828" localSheetId="1">#REF!</definedName>
    <definedName name="____obl1828" localSheetId="0">#REF!</definedName>
    <definedName name="____obl1828">#REF!</definedName>
    <definedName name="____obl1829" localSheetId="1">#REF!</definedName>
    <definedName name="____obl1829" localSheetId="0">#REF!</definedName>
    <definedName name="____obl1829">#REF!</definedName>
    <definedName name="____obl183" localSheetId="1">#REF!</definedName>
    <definedName name="____obl183" localSheetId="0">#REF!</definedName>
    <definedName name="____obl183">#REF!</definedName>
    <definedName name="____obl1831" localSheetId="1">#REF!</definedName>
    <definedName name="____obl1831" localSheetId="0">#REF!</definedName>
    <definedName name="____obl1831">#REF!</definedName>
    <definedName name="____obl1832" localSheetId="1">#REF!</definedName>
    <definedName name="____obl1832" localSheetId="0">#REF!</definedName>
    <definedName name="____obl1832">#REF!</definedName>
    <definedName name="____obl184" localSheetId="1">#REF!</definedName>
    <definedName name="____obl184" localSheetId="0">#REF!</definedName>
    <definedName name="____obl184">#REF!</definedName>
    <definedName name="____obl185" localSheetId="1">#REF!</definedName>
    <definedName name="____obl185" localSheetId="0">#REF!</definedName>
    <definedName name="____obl185">#REF!</definedName>
    <definedName name="____obl186" localSheetId="1">#REF!</definedName>
    <definedName name="____obl186" localSheetId="0">#REF!</definedName>
    <definedName name="____obl186">#REF!</definedName>
    <definedName name="____obl187" localSheetId="1">#REF!</definedName>
    <definedName name="____obl187" localSheetId="0">#REF!</definedName>
    <definedName name="____obl187">#REF!</definedName>
    <definedName name="___obl11" localSheetId="1">#REF!</definedName>
    <definedName name="___obl11" localSheetId="0">#REF!</definedName>
    <definedName name="___obl11">#REF!</definedName>
    <definedName name="___obl12" localSheetId="1">#REF!</definedName>
    <definedName name="___obl12" localSheetId="0">#REF!</definedName>
    <definedName name="___obl12">#REF!</definedName>
    <definedName name="___obl13" localSheetId="1">#REF!</definedName>
    <definedName name="___obl13" localSheetId="0">#REF!</definedName>
    <definedName name="___obl13">#REF!</definedName>
    <definedName name="___obl14" localSheetId="1">#REF!</definedName>
    <definedName name="___obl14" localSheetId="0">#REF!</definedName>
    <definedName name="___obl14">#REF!</definedName>
    <definedName name="___obl15" localSheetId="1">#REF!</definedName>
    <definedName name="___obl15" localSheetId="0">#REF!</definedName>
    <definedName name="___obl15">#REF!</definedName>
    <definedName name="___obl16" localSheetId="1">#REF!</definedName>
    <definedName name="___obl16" localSheetId="0">#REF!</definedName>
    <definedName name="___obl16">#REF!</definedName>
    <definedName name="___obl17" localSheetId="1">#REF!</definedName>
    <definedName name="___obl17" localSheetId="0">#REF!</definedName>
    <definedName name="___obl17">#REF!</definedName>
    <definedName name="___obl1710" localSheetId="1">#REF!</definedName>
    <definedName name="___obl1710" localSheetId="0">#REF!</definedName>
    <definedName name="___obl1710">#REF!</definedName>
    <definedName name="___obl1711" localSheetId="1">#REF!</definedName>
    <definedName name="___obl1711" localSheetId="0">#REF!</definedName>
    <definedName name="___obl1711">#REF!</definedName>
    <definedName name="___obl1712" localSheetId="1">#REF!</definedName>
    <definedName name="___obl1712" localSheetId="0">#REF!</definedName>
    <definedName name="___obl1712">#REF!</definedName>
    <definedName name="___obl1713" localSheetId="1">#REF!</definedName>
    <definedName name="___obl1713" localSheetId="0">#REF!</definedName>
    <definedName name="___obl1713">#REF!</definedName>
    <definedName name="___obl1714" localSheetId="1">#REF!</definedName>
    <definedName name="___obl1714" localSheetId="0">#REF!</definedName>
    <definedName name="___obl1714">#REF!</definedName>
    <definedName name="___obl1715" localSheetId="1">#REF!</definedName>
    <definedName name="___obl1715" localSheetId="0">#REF!</definedName>
    <definedName name="___obl1715">#REF!</definedName>
    <definedName name="___obl1716" localSheetId="1">#REF!</definedName>
    <definedName name="___obl1716" localSheetId="0">#REF!</definedName>
    <definedName name="___obl1716">#REF!</definedName>
    <definedName name="___obl1717" localSheetId="1">#REF!</definedName>
    <definedName name="___obl1717" localSheetId="0">#REF!</definedName>
    <definedName name="___obl1717">#REF!</definedName>
    <definedName name="___obl1718" localSheetId="1">#REF!</definedName>
    <definedName name="___obl1718" localSheetId="0">#REF!</definedName>
    <definedName name="___obl1718">#REF!</definedName>
    <definedName name="___obl1719" localSheetId="1">#REF!</definedName>
    <definedName name="___obl1719" localSheetId="0">#REF!</definedName>
    <definedName name="___obl1719">#REF!</definedName>
    <definedName name="___obl173" localSheetId="1">#REF!</definedName>
    <definedName name="___obl173" localSheetId="0">#REF!</definedName>
    <definedName name="___obl173">#REF!</definedName>
    <definedName name="___obl174" localSheetId="1">#REF!</definedName>
    <definedName name="___obl174" localSheetId="0">#REF!</definedName>
    <definedName name="___obl174">#REF!</definedName>
    <definedName name="___obl175" localSheetId="1">#REF!</definedName>
    <definedName name="___obl175" localSheetId="0">#REF!</definedName>
    <definedName name="___obl175">#REF!</definedName>
    <definedName name="___obl176" localSheetId="1">#REF!</definedName>
    <definedName name="___obl176" localSheetId="0">#REF!</definedName>
    <definedName name="___obl176">#REF!</definedName>
    <definedName name="___obl177" localSheetId="1">#REF!</definedName>
    <definedName name="___obl177" localSheetId="0">#REF!</definedName>
    <definedName name="___obl177">#REF!</definedName>
    <definedName name="___obl178" localSheetId="1">#REF!</definedName>
    <definedName name="___obl178" localSheetId="0">#REF!</definedName>
    <definedName name="___obl178">#REF!</definedName>
    <definedName name="___obl179" localSheetId="1">#REF!</definedName>
    <definedName name="___obl179" localSheetId="0">#REF!</definedName>
    <definedName name="___obl179">#REF!</definedName>
    <definedName name="___obl18" localSheetId="1">#REF!</definedName>
    <definedName name="___obl18" localSheetId="0">#REF!</definedName>
    <definedName name="___obl18">#REF!</definedName>
    <definedName name="___obl181" localSheetId="1">#REF!</definedName>
    <definedName name="___obl181" localSheetId="0">#REF!</definedName>
    <definedName name="___obl181">#REF!</definedName>
    <definedName name="___obl1816" localSheetId="1">#REF!</definedName>
    <definedName name="___obl1816" localSheetId="0">#REF!</definedName>
    <definedName name="___obl1816">#REF!</definedName>
    <definedName name="___obl1820" localSheetId="1">#REF!</definedName>
    <definedName name="___obl1820" localSheetId="0">#REF!</definedName>
    <definedName name="___obl1820">#REF!</definedName>
    <definedName name="___obl1821" localSheetId="1">#REF!</definedName>
    <definedName name="___obl1821" localSheetId="0">#REF!</definedName>
    <definedName name="___obl1821">#REF!</definedName>
    <definedName name="___obl1822" localSheetId="1">#REF!</definedName>
    <definedName name="___obl1822" localSheetId="0">#REF!</definedName>
    <definedName name="___obl1822">#REF!</definedName>
    <definedName name="___obl1823" localSheetId="1">#REF!</definedName>
    <definedName name="___obl1823" localSheetId="0">#REF!</definedName>
    <definedName name="___obl1823">#REF!</definedName>
    <definedName name="___obl1824" localSheetId="1">#REF!</definedName>
    <definedName name="___obl1824" localSheetId="0">#REF!</definedName>
    <definedName name="___obl1824">#REF!</definedName>
    <definedName name="___obl1825" localSheetId="1">#REF!</definedName>
    <definedName name="___obl1825" localSheetId="0">#REF!</definedName>
    <definedName name="___obl1825">#REF!</definedName>
    <definedName name="___obl1826" localSheetId="1">#REF!</definedName>
    <definedName name="___obl1826" localSheetId="0">#REF!</definedName>
    <definedName name="___obl1826">#REF!</definedName>
    <definedName name="___obl1827" localSheetId="1">#REF!</definedName>
    <definedName name="___obl1827" localSheetId="0">#REF!</definedName>
    <definedName name="___obl1827">#REF!</definedName>
    <definedName name="___obl1828" localSheetId="1">#REF!</definedName>
    <definedName name="___obl1828" localSheetId="0">#REF!</definedName>
    <definedName name="___obl1828">#REF!</definedName>
    <definedName name="___obl1829" localSheetId="1">#REF!</definedName>
    <definedName name="___obl1829" localSheetId="0">#REF!</definedName>
    <definedName name="___obl1829">#REF!</definedName>
    <definedName name="___obl183" localSheetId="1">#REF!</definedName>
    <definedName name="___obl183" localSheetId="0">#REF!</definedName>
    <definedName name="___obl183">#REF!</definedName>
    <definedName name="___obl1831" localSheetId="1">#REF!</definedName>
    <definedName name="___obl1831" localSheetId="0">#REF!</definedName>
    <definedName name="___obl1831">#REF!</definedName>
    <definedName name="___obl1832" localSheetId="1">#REF!</definedName>
    <definedName name="___obl1832" localSheetId="0">#REF!</definedName>
    <definedName name="___obl1832">#REF!</definedName>
    <definedName name="___obl184" localSheetId="1">#REF!</definedName>
    <definedName name="___obl184" localSheetId="0">#REF!</definedName>
    <definedName name="___obl184">#REF!</definedName>
    <definedName name="___obl185" localSheetId="1">#REF!</definedName>
    <definedName name="___obl185" localSheetId="0">#REF!</definedName>
    <definedName name="___obl185">#REF!</definedName>
    <definedName name="___obl186" localSheetId="1">#REF!</definedName>
    <definedName name="___obl186" localSheetId="0">#REF!</definedName>
    <definedName name="___obl186">#REF!</definedName>
    <definedName name="___obl187" localSheetId="1">#REF!</definedName>
    <definedName name="___obl187" localSheetId="0">#REF!</definedName>
    <definedName name="___obl187">#REF!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 localSheetId="0">#REF!</definedName>
    <definedName name="__obl12">#REF!</definedName>
    <definedName name="__obl13" localSheetId="1">#REF!</definedName>
    <definedName name="__obl13" localSheetId="0">#REF!</definedName>
    <definedName name="__obl13">#REF!</definedName>
    <definedName name="__obl14" localSheetId="1">#REF!</definedName>
    <definedName name="__obl14" localSheetId="0">#REF!</definedName>
    <definedName name="__obl14">#REF!</definedName>
    <definedName name="__obl15" localSheetId="1">#REF!</definedName>
    <definedName name="__obl15" localSheetId="0">#REF!</definedName>
    <definedName name="__obl15">#REF!</definedName>
    <definedName name="__obl16" localSheetId="1">#REF!</definedName>
    <definedName name="__obl16" localSheetId="0">#REF!</definedName>
    <definedName name="__obl16">#REF!</definedName>
    <definedName name="__obl17" localSheetId="1">#REF!</definedName>
    <definedName name="__obl17" localSheetId="0">#REF!</definedName>
    <definedName name="__obl17">#REF!</definedName>
    <definedName name="__obl1710" localSheetId="1">#REF!</definedName>
    <definedName name="__obl1710" localSheetId="0">#REF!</definedName>
    <definedName name="__obl1710">#REF!</definedName>
    <definedName name="__obl1711" localSheetId="1">#REF!</definedName>
    <definedName name="__obl1711" localSheetId="0">#REF!</definedName>
    <definedName name="__obl1711">#REF!</definedName>
    <definedName name="__obl1712" localSheetId="1">#REF!</definedName>
    <definedName name="__obl1712" localSheetId="0">#REF!</definedName>
    <definedName name="__obl1712">#REF!</definedName>
    <definedName name="__obl1713" localSheetId="1">#REF!</definedName>
    <definedName name="__obl1713" localSheetId="0">#REF!</definedName>
    <definedName name="__obl1713">#REF!</definedName>
    <definedName name="__obl1714" localSheetId="1">#REF!</definedName>
    <definedName name="__obl1714" localSheetId="0">#REF!</definedName>
    <definedName name="__obl1714">#REF!</definedName>
    <definedName name="__obl1715" localSheetId="1">#REF!</definedName>
    <definedName name="__obl1715" localSheetId="0">#REF!</definedName>
    <definedName name="__obl1715">#REF!</definedName>
    <definedName name="__obl1716" localSheetId="1">#REF!</definedName>
    <definedName name="__obl1716" localSheetId="0">#REF!</definedName>
    <definedName name="__obl1716">#REF!</definedName>
    <definedName name="__obl1717" localSheetId="1">#REF!</definedName>
    <definedName name="__obl1717" localSheetId="0">#REF!</definedName>
    <definedName name="__obl1717">#REF!</definedName>
    <definedName name="__obl1718" localSheetId="1">#REF!</definedName>
    <definedName name="__obl1718" localSheetId="0">#REF!</definedName>
    <definedName name="__obl1718">#REF!</definedName>
    <definedName name="__obl1719" localSheetId="1">#REF!</definedName>
    <definedName name="__obl1719" localSheetId="0">#REF!</definedName>
    <definedName name="__obl1719">#REF!</definedName>
    <definedName name="__obl173" localSheetId="1">#REF!</definedName>
    <definedName name="__obl173" localSheetId="0">#REF!</definedName>
    <definedName name="__obl173">#REF!</definedName>
    <definedName name="__obl174" localSheetId="1">#REF!</definedName>
    <definedName name="__obl174" localSheetId="0">#REF!</definedName>
    <definedName name="__obl174">#REF!</definedName>
    <definedName name="__obl175" localSheetId="1">#REF!</definedName>
    <definedName name="__obl175" localSheetId="0">#REF!</definedName>
    <definedName name="__obl175">#REF!</definedName>
    <definedName name="__obl176" localSheetId="1">#REF!</definedName>
    <definedName name="__obl176" localSheetId="0">#REF!</definedName>
    <definedName name="__obl176">#REF!</definedName>
    <definedName name="__obl177" localSheetId="1">#REF!</definedName>
    <definedName name="__obl177" localSheetId="0">#REF!</definedName>
    <definedName name="__obl177">#REF!</definedName>
    <definedName name="__obl178" localSheetId="1">#REF!</definedName>
    <definedName name="__obl178" localSheetId="0">#REF!</definedName>
    <definedName name="__obl178">#REF!</definedName>
    <definedName name="__obl179" localSheetId="1">#REF!</definedName>
    <definedName name="__obl179" localSheetId="0">#REF!</definedName>
    <definedName name="__obl179">#REF!</definedName>
    <definedName name="__obl18" localSheetId="1">#REF!</definedName>
    <definedName name="__obl18" localSheetId="0">#REF!</definedName>
    <definedName name="__obl18">#REF!</definedName>
    <definedName name="__obl181" localSheetId="1">#REF!</definedName>
    <definedName name="__obl181" localSheetId="0">#REF!</definedName>
    <definedName name="__obl181">#REF!</definedName>
    <definedName name="__obl1816" localSheetId="1">#REF!</definedName>
    <definedName name="__obl1816" localSheetId="0">#REF!</definedName>
    <definedName name="__obl1816">#REF!</definedName>
    <definedName name="__obl1820" localSheetId="1">#REF!</definedName>
    <definedName name="__obl1820" localSheetId="0">#REF!</definedName>
    <definedName name="__obl1820">#REF!</definedName>
    <definedName name="__obl1821" localSheetId="1">#REF!</definedName>
    <definedName name="__obl1821" localSheetId="0">#REF!</definedName>
    <definedName name="__obl1821">#REF!</definedName>
    <definedName name="__obl1822" localSheetId="1">#REF!</definedName>
    <definedName name="__obl1822" localSheetId="0">#REF!</definedName>
    <definedName name="__obl1822">#REF!</definedName>
    <definedName name="__obl1823" localSheetId="1">#REF!</definedName>
    <definedName name="__obl1823" localSheetId="0">#REF!</definedName>
    <definedName name="__obl1823">#REF!</definedName>
    <definedName name="__obl1824" localSheetId="1">#REF!</definedName>
    <definedName name="__obl1824" localSheetId="0">#REF!</definedName>
    <definedName name="__obl1824">#REF!</definedName>
    <definedName name="__obl1825" localSheetId="1">#REF!</definedName>
    <definedName name="__obl1825" localSheetId="0">#REF!</definedName>
    <definedName name="__obl1825">#REF!</definedName>
    <definedName name="__obl1826" localSheetId="1">#REF!</definedName>
    <definedName name="__obl1826" localSheetId="0">#REF!</definedName>
    <definedName name="__obl1826">#REF!</definedName>
    <definedName name="__obl1827" localSheetId="1">#REF!</definedName>
    <definedName name="__obl1827" localSheetId="0">#REF!</definedName>
    <definedName name="__obl1827">#REF!</definedName>
    <definedName name="__obl1828" localSheetId="1">#REF!</definedName>
    <definedName name="__obl1828" localSheetId="0">#REF!</definedName>
    <definedName name="__obl1828">#REF!</definedName>
    <definedName name="__obl1829" localSheetId="1">#REF!</definedName>
    <definedName name="__obl1829" localSheetId="0">#REF!</definedName>
    <definedName name="__obl1829">#REF!</definedName>
    <definedName name="__obl183" localSheetId="1">#REF!</definedName>
    <definedName name="__obl183" localSheetId="0">#REF!</definedName>
    <definedName name="__obl183">#REF!</definedName>
    <definedName name="__obl1831" localSheetId="1">#REF!</definedName>
    <definedName name="__obl1831" localSheetId="0">#REF!</definedName>
    <definedName name="__obl1831">#REF!</definedName>
    <definedName name="__obl1832" localSheetId="1">#REF!</definedName>
    <definedName name="__obl1832" localSheetId="0">#REF!</definedName>
    <definedName name="__obl1832">#REF!</definedName>
    <definedName name="__obl184" localSheetId="1">#REF!</definedName>
    <definedName name="__obl184" localSheetId="0">#REF!</definedName>
    <definedName name="__obl184">#REF!</definedName>
    <definedName name="__obl185" localSheetId="1">#REF!</definedName>
    <definedName name="__obl185" localSheetId="0">#REF!</definedName>
    <definedName name="__obl185">#REF!</definedName>
    <definedName name="__obl186" localSheetId="1">#REF!</definedName>
    <definedName name="__obl186" localSheetId="0">#REF!</definedName>
    <definedName name="__obl186">#REF!</definedName>
    <definedName name="__obl187" localSheetId="1">#REF!</definedName>
    <definedName name="__obl187" localSheetId="0">#REF!</definedName>
    <definedName name="__obl187">#REF!</definedName>
    <definedName name="_obl11" localSheetId="1">#REF!</definedName>
    <definedName name="_obl11" localSheetId="0">#REF!</definedName>
    <definedName name="_obl11">#REF!</definedName>
    <definedName name="_obl12" localSheetId="1">#REF!</definedName>
    <definedName name="_obl12" localSheetId="0">#REF!</definedName>
    <definedName name="_obl12">#REF!</definedName>
    <definedName name="_obl13" localSheetId="1">#REF!</definedName>
    <definedName name="_obl13" localSheetId="0">#REF!</definedName>
    <definedName name="_obl13">#REF!</definedName>
    <definedName name="_obl14" localSheetId="1">#REF!</definedName>
    <definedName name="_obl14" localSheetId="0">#REF!</definedName>
    <definedName name="_obl14">#REF!</definedName>
    <definedName name="_obl15" localSheetId="1">#REF!</definedName>
    <definedName name="_obl15" localSheetId="0">#REF!</definedName>
    <definedName name="_obl15">#REF!</definedName>
    <definedName name="_obl16" localSheetId="1">#REF!</definedName>
    <definedName name="_obl16" localSheetId="0">#REF!</definedName>
    <definedName name="_obl16">#REF!</definedName>
    <definedName name="_obl17" localSheetId="1">#REF!</definedName>
    <definedName name="_obl17" localSheetId="0">#REF!</definedName>
    <definedName name="_obl17">#REF!</definedName>
    <definedName name="_obl1710" localSheetId="1">#REF!</definedName>
    <definedName name="_obl1710" localSheetId="0">#REF!</definedName>
    <definedName name="_obl1710">#REF!</definedName>
    <definedName name="_obl1711" localSheetId="1">#REF!</definedName>
    <definedName name="_obl1711" localSheetId="0">#REF!</definedName>
    <definedName name="_obl1711">#REF!</definedName>
    <definedName name="_obl1712" localSheetId="1">#REF!</definedName>
    <definedName name="_obl1712" localSheetId="0">#REF!</definedName>
    <definedName name="_obl1712">#REF!</definedName>
    <definedName name="_obl1713" localSheetId="1">#REF!</definedName>
    <definedName name="_obl1713" localSheetId="0">#REF!</definedName>
    <definedName name="_obl1713">#REF!</definedName>
    <definedName name="_obl1714" localSheetId="1">#REF!</definedName>
    <definedName name="_obl1714" localSheetId="0">#REF!</definedName>
    <definedName name="_obl1714">#REF!</definedName>
    <definedName name="_obl1715" localSheetId="1">#REF!</definedName>
    <definedName name="_obl1715" localSheetId="0">#REF!</definedName>
    <definedName name="_obl1715">#REF!</definedName>
    <definedName name="_obl1716" localSheetId="1">#REF!</definedName>
    <definedName name="_obl1716" localSheetId="0">#REF!</definedName>
    <definedName name="_obl1716">#REF!</definedName>
    <definedName name="_obl1717" localSheetId="1">#REF!</definedName>
    <definedName name="_obl1717" localSheetId="0">#REF!</definedName>
    <definedName name="_obl1717">#REF!</definedName>
    <definedName name="_obl1718" localSheetId="1">#REF!</definedName>
    <definedName name="_obl1718" localSheetId="0">#REF!</definedName>
    <definedName name="_obl1718">#REF!</definedName>
    <definedName name="_obl1719" localSheetId="1">#REF!</definedName>
    <definedName name="_obl1719" localSheetId="0">#REF!</definedName>
    <definedName name="_obl1719">#REF!</definedName>
    <definedName name="_obl173" localSheetId="1">#REF!</definedName>
    <definedName name="_obl173" localSheetId="0">#REF!</definedName>
    <definedName name="_obl173">#REF!</definedName>
    <definedName name="_obl174" localSheetId="1">#REF!</definedName>
    <definedName name="_obl174" localSheetId="0">#REF!</definedName>
    <definedName name="_obl174">#REF!</definedName>
    <definedName name="_obl175" localSheetId="1">#REF!</definedName>
    <definedName name="_obl175" localSheetId="0">#REF!</definedName>
    <definedName name="_obl175">#REF!</definedName>
    <definedName name="_obl176" localSheetId="1">#REF!</definedName>
    <definedName name="_obl176" localSheetId="0">#REF!</definedName>
    <definedName name="_obl176">#REF!</definedName>
    <definedName name="_obl177" localSheetId="1">#REF!</definedName>
    <definedName name="_obl177" localSheetId="0">#REF!</definedName>
    <definedName name="_obl177">#REF!</definedName>
    <definedName name="_obl178" localSheetId="1">#REF!</definedName>
    <definedName name="_obl178" localSheetId="0">#REF!</definedName>
    <definedName name="_obl178">#REF!</definedName>
    <definedName name="_obl179" localSheetId="1">#REF!</definedName>
    <definedName name="_obl179" localSheetId="0">#REF!</definedName>
    <definedName name="_obl179">#REF!</definedName>
    <definedName name="_obl18" localSheetId="1">#REF!</definedName>
    <definedName name="_obl18" localSheetId="0">#REF!</definedName>
    <definedName name="_obl18">#REF!</definedName>
    <definedName name="_obl181" localSheetId="1">#REF!</definedName>
    <definedName name="_obl181" localSheetId="0">#REF!</definedName>
    <definedName name="_obl181">#REF!</definedName>
    <definedName name="_obl1816" localSheetId="1">#REF!</definedName>
    <definedName name="_obl1816" localSheetId="0">#REF!</definedName>
    <definedName name="_obl1816">#REF!</definedName>
    <definedName name="_obl1820" localSheetId="1">#REF!</definedName>
    <definedName name="_obl1820" localSheetId="0">#REF!</definedName>
    <definedName name="_obl1820">#REF!</definedName>
    <definedName name="_obl1821" localSheetId="1">#REF!</definedName>
    <definedName name="_obl1821" localSheetId="0">#REF!</definedName>
    <definedName name="_obl1821">#REF!</definedName>
    <definedName name="_obl1822" localSheetId="1">#REF!</definedName>
    <definedName name="_obl1822" localSheetId="0">#REF!</definedName>
    <definedName name="_obl1822">#REF!</definedName>
    <definedName name="_obl1823" localSheetId="1">#REF!</definedName>
    <definedName name="_obl1823" localSheetId="0">#REF!</definedName>
    <definedName name="_obl1823">#REF!</definedName>
    <definedName name="_obl1824" localSheetId="1">#REF!</definedName>
    <definedName name="_obl1824" localSheetId="0">#REF!</definedName>
    <definedName name="_obl1824">#REF!</definedName>
    <definedName name="_obl1825" localSheetId="1">#REF!</definedName>
    <definedName name="_obl1825" localSheetId="0">#REF!</definedName>
    <definedName name="_obl1825">#REF!</definedName>
    <definedName name="_obl1826" localSheetId="1">#REF!</definedName>
    <definedName name="_obl1826" localSheetId="0">#REF!</definedName>
    <definedName name="_obl1826">#REF!</definedName>
    <definedName name="_obl1827" localSheetId="1">#REF!</definedName>
    <definedName name="_obl1827" localSheetId="0">#REF!</definedName>
    <definedName name="_obl1827">#REF!</definedName>
    <definedName name="_obl1828" localSheetId="1">#REF!</definedName>
    <definedName name="_obl1828" localSheetId="0">#REF!</definedName>
    <definedName name="_obl1828">#REF!</definedName>
    <definedName name="_obl1829" localSheetId="1">#REF!</definedName>
    <definedName name="_obl1829" localSheetId="0">#REF!</definedName>
    <definedName name="_obl1829">#REF!</definedName>
    <definedName name="_obl183" localSheetId="1">#REF!</definedName>
    <definedName name="_obl183" localSheetId="0">#REF!</definedName>
    <definedName name="_obl183">#REF!</definedName>
    <definedName name="_obl1831" localSheetId="1">#REF!</definedName>
    <definedName name="_obl1831" localSheetId="0">#REF!</definedName>
    <definedName name="_obl1831">#REF!</definedName>
    <definedName name="_obl1832" localSheetId="1">#REF!</definedName>
    <definedName name="_obl1832" localSheetId="0">#REF!</definedName>
    <definedName name="_obl1832">#REF!</definedName>
    <definedName name="_obl184" localSheetId="1">#REF!</definedName>
    <definedName name="_obl184" localSheetId="0">#REF!</definedName>
    <definedName name="_obl184">#REF!</definedName>
    <definedName name="_obl185" localSheetId="1">#REF!</definedName>
    <definedName name="_obl185" localSheetId="0">#REF!</definedName>
    <definedName name="_obl185">#REF!</definedName>
    <definedName name="_obl186" localSheetId="1">#REF!</definedName>
    <definedName name="_obl186" localSheetId="0">#REF!</definedName>
    <definedName name="_obl186">#REF!</definedName>
    <definedName name="_obl187" localSheetId="1">#REF!</definedName>
    <definedName name="_obl187" localSheetId="0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IF(BP!Values_Entered,BP!Header_Row+BP!Number_of_Payments,BP!Header_Row)</definedName>
    <definedName name="Last_Row" localSheetId="0">IF('Rekapitulace - 3. NP-C'!Values_Entered,'Rekapitulace - 3. NP-C'!Header_Row+'Rekapitulace - 3. NP-C'!Number_of_Payments,'Rekapitulace - 3. NP-C'!Header_Row)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MATCH(0.01,BP!End_Bal,-1)+1</definedName>
    <definedName name="Number_of_Payments" localSheetId="0">MATCH(0.01,'Rekapitulace - 3. NP-C'!End_Bal,-1)+1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BP!$A$1:$I$306</definedName>
    <definedName name="_xlnm.Print_Area" localSheetId="0">'Rekapitulace - 3. NP-C'!$A$1:$C$20</definedName>
    <definedName name="op" localSheetId="1">#REF!</definedName>
    <definedName name="op" localSheetId="0">#REF!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DATE(YEAR(BP!Loan_Start),MONTH(BP!Loan_Start)+Payment_Number,DAY(BP!Loan_Start))</definedName>
    <definedName name="Payment_Date" localSheetId="0">DATE(YEAR('Rekapitulace - 3. NP-C'!Loan_Start),MONTH('Rekapitulace - 3. NP-C'!Loan_Start)+Payment_Number,DAY('Rekapitulace - 3. NP-C'!Loan_Start))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" localSheetId="1">BP!$A$1:$I$305</definedName>
    <definedName name="Print_Area" localSheetId="0">'Rekapitulace - 3. NP-C'!$A$1:$C$20</definedName>
    <definedName name="Print_Area_Reset" localSheetId="1">OFFSET(BP!Full_Print,0,0,BP!Last_Row)</definedName>
    <definedName name="Print_Area_Reset" localSheetId="0">OFFSET('Rekapitulace - 3. NP-C'!Full_Print,0,0,'Rekapitulace - 3. NP-C'!Last_Row)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IF(BP!Loan_Amount*BP!Interest_Rate*BP!Loan_Years*BP!Loan_Start&gt;0,1,0)</definedName>
    <definedName name="Values_Entered" localSheetId="0">IF('Rekapitulace - 3. NP-C'!Loan_Amount*'Rekapitulace - 3. NP-C'!Interest_Rate*'Rekapitulace - 3. NP-C'!Loan_Years*'Rekapitulace - 3. NP-C'!Loan_Start&gt;0,1,0)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35" l="1"/>
  <c r="F11" i="35" s="1"/>
  <c r="H11" i="35" s="1"/>
  <c r="F14" i="35"/>
  <c r="F15" i="35"/>
  <c r="F17" i="35"/>
  <c r="H17" i="35" s="1"/>
  <c r="F20" i="35"/>
  <c r="F21" i="35"/>
  <c r="F25" i="35"/>
  <c r="F23" i="35" s="1"/>
  <c r="H23" i="35" s="1"/>
  <c r="F27" i="35"/>
  <c r="F28" i="35"/>
  <c r="F32" i="35"/>
  <c r="F30" i="35" s="1"/>
  <c r="H30" i="35" s="1"/>
  <c r="F36" i="35"/>
  <c r="F37" i="35"/>
  <c r="F34" i="35" s="1"/>
  <c r="H34" i="35" s="1"/>
  <c r="F39" i="35"/>
  <c r="H39" i="35" s="1"/>
  <c r="F41" i="35"/>
  <c r="F46" i="35"/>
  <c r="F47" i="35"/>
  <c r="F44" i="35" s="1"/>
  <c r="H44" i="35" s="1"/>
  <c r="F48" i="35"/>
  <c r="F49" i="35"/>
  <c r="F50" i="35"/>
  <c r="F52" i="35"/>
  <c r="H52" i="35" s="1"/>
  <c r="F54" i="35"/>
  <c r="F55" i="35"/>
  <c r="F56" i="35"/>
  <c r="F57" i="35"/>
  <c r="F58" i="35"/>
  <c r="F59" i="35"/>
  <c r="F61" i="35"/>
  <c r="H61" i="35" s="1"/>
  <c r="F62" i="35"/>
  <c r="F63" i="35"/>
  <c r="F64" i="35"/>
  <c r="F65" i="35"/>
  <c r="F66" i="35"/>
  <c r="F67" i="35"/>
  <c r="F68" i="35"/>
  <c r="H68" i="35" s="1"/>
  <c r="F69" i="35"/>
  <c r="F70" i="35"/>
  <c r="F72" i="35"/>
  <c r="F71" i="35" s="1"/>
  <c r="H71" i="35" s="1"/>
  <c r="F73" i="35"/>
  <c r="F74" i="35"/>
  <c r="H74" i="35" s="1"/>
  <c r="F75" i="35"/>
  <c r="F77" i="35"/>
  <c r="F76" i="35" s="1"/>
  <c r="H76" i="35" s="1"/>
  <c r="F78" i="35"/>
  <c r="F81" i="35"/>
  <c r="H81" i="35"/>
  <c r="F82" i="35"/>
  <c r="F85" i="35"/>
  <c r="H85" i="35" s="1"/>
  <c r="F87" i="35"/>
  <c r="F91" i="35"/>
  <c r="H91" i="35" s="1"/>
  <c r="F97" i="35"/>
  <c r="H97" i="35"/>
  <c r="F105" i="35"/>
  <c r="F103" i="35" s="1"/>
  <c r="H103" i="35" s="1"/>
  <c r="F108" i="35"/>
  <c r="F106" i="35" s="1"/>
  <c r="H106" i="35" s="1"/>
  <c r="F110" i="35"/>
  <c r="H110" i="35"/>
  <c r="F112" i="35"/>
  <c r="F115" i="35"/>
  <c r="F116" i="35"/>
  <c r="F114" i="35" s="1"/>
  <c r="H114" i="35" s="1"/>
  <c r="F117" i="35"/>
  <c r="F118" i="35"/>
  <c r="F119" i="35"/>
  <c r="H119" i="35" s="1"/>
  <c r="F120" i="35"/>
  <c r="F122" i="35"/>
  <c r="F121" i="35" s="1"/>
  <c r="H121" i="35" s="1"/>
  <c r="F123" i="35"/>
  <c r="F124" i="35"/>
  <c r="F125" i="35"/>
  <c r="F128" i="35"/>
  <c r="F126" i="35" s="1"/>
  <c r="H126" i="35" s="1"/>
  <c r="F133" i="35"/>
  <c r="H133" i="35"/>
  <c r="F137" i="35"/>
  <c r="H137" i="35"/>
  <c r="F144" i="35"/>
  <c r="H144" i="35" s="1"/>
  <c r="F146" i="35"/>
  <c r="F149" i="35"/>
  <c r="F147" i="35" s="1"/>
  <c r="H147" i="35" s="1"/>
  <c r="F150" i="35"/>
  <c r="H150" i="35"/>
  <c r="F154" i="35"/>
  <c r="H154" i="35" s="1"/>
  <c r="F156" i="35"/>
  <c r="F157" i="35"/>
  <c r="F158" i="35"/>
  <c r="F159" i="35"/>
  <c r="F160" i="35"/>
  <c r="F161" i="35"/>
  <c r="F162" i="35"/>
  <c r="H162" i="35" s="1"/>
  <c r="F164" i="35"/>
  <c r="F165" i="35"/>
  <c r="F166" i="35"/>
  <c r="F167" i="35"/>
  <c r="F168" i="35"/>
  <c r="F170" i="35"/>
  <c r="H170" i="35"/>
  <c r="F171" i="35"/>
  <c r="F174" i="35"/>
  <c r="F175" i="35"/>
  <c r="F172" i="35" s="1"/>
  <c r="H172" i="35" s="1"/>
  <c r="F176" i="35"/>
  <c r="F177" i="35"/>
  <c r="F180" i="35"/>
  <c r="H180" i="35" s="1"/>
  <c r="F186" i="35"/>
  <c r="F185" i="35" s="1"/>
  <c r="F192" i="35"/>
  <c r="F194" i="35" s="1"/>
  <c r="H194" i="35" s="1"/>
  <c r="F193" i="35"/>
  <c r="F196" i="35"/>
  <c r="H196" i="35"/>
  <c r="F197" i="35"/>
  <c r="H197" i="35" s="1"/>
  <c r="F200" i="35"/>
  <c r="F199" i="35" s="1"/>
  <c r="H208" i="35"/>
  <c r="F209" i="35"/>
  <c r="H209" i="35" s="1"/>
  <c r="F213" i="35"/>
  <c r="H213" i="35"/>
  <c r="H212" i="35" s="1"/>
  <c r="F216" i="35"/>
  <c r="H216" i="35"/>
  <c r="F221" i="35"/>
  <c r="F220" i="35" s="1"/>
  <c r="H220" i="35" s="1"/>
  <c r="H219" i="35" s="1"/>
  <c r="F224" i="35"/>
  <c r="F223" i="35" s="1"/>
  <c r="H223" i="35" s="1"/>
  <c r="F226" i="35"/>
  <c r="H226" i="35"/>
  <c r="F232" i="35"/>
  <c r="F233" i="35"/>
  <c r="F230" i="35" s="1"/>
  <c r="H230" i="35" s="1"/>
  <c r="H229" i="35" s="1"/>
  <c r="F234" i="35"/>
  <c r="F235" i="35"/>
  <c r="F236" i="35"/>
  <c r="F237" i="35"/>
  <c r="F238" i="35"/>
  <c r="F239" i="35"/>
  <c r="F240" i="35"/>
  <c r="F241" i="35"/>
  <c r="F242" i="35"/>
  <c r="F243" i="35"/>
  <c r="F244" i="35"/>
  <c r="F245" i="35"/>
  <c r="F246" i="35"/>
  <c r="F247" i="35"/>
  <c r="F248" i="35"/>
  <c r="F249" i="35"/>
  <c r="F250" i="35"/>
  <c r="F251" i="35"/>
  <c r="H251" i="35"/>
  <c r="F255" i="35"/>
  <c r="H255" i="35"/>
  <c r="F260" i="35"/>
  <c r="F259" i="35" s="1"/>
  <c r="H259" i="35" s="1"/>
  <c r="H258" i="35" s="1"/>
  <c r="F261" i="35"/>
  <c r="F262" i="35"/>
  <c r="F263" i="35"/>
  <c r="F266" i="35"/>
  <c r="F267" i="35"/>
  <c r="F265" i="35" s="1"/>
  <c r="H265" i="35" s="1"/>
  <c r="F268" i="35"/>
  <c r="F269" i="35"/>
  <c r="F271" i="35"/>
  <c r="H271" i="35" s="1"/>
  <c r="F273" i="35"/>
  <c r="F274" i="35"/>
  <c r="F275" i="35"/>
  <c r="F276" i="35"/>
  <c r="F277" i="35"/>
  <c r="H277" i="35"/>
  <c r="F282" i="35"/>
  <c r="F281" i="35" s="1"/>
  <c r="H281" i="35" s="1"/>
  <c r="F284" i="35"/>
  <c r="F283" i="35" s="1"/>
  <c r="H283" i="35" s="1"/>
  <c r="F285" i="35"/>
  <c r="H285" i="35"/>
  <c r="F289" i="35"/>
  <c r="H289" i="35" s="1"/>
  <c r="H288" i="35" s="1"/>
  <c r="F294" i="35"/>
  <c r="H294" i="35"/>
  <c r="H10" i="35" l="1"/>
  <c r="H207" i="35"/>
  <c r="C12" i="34" s="1"/>
  <c r="F201" i="35"/>
  <c r="H201" i="35" s="1"/>
  <c r="F203" i="35"/>
  <c r="H203" i="35" s="1"/>
  <c r="F204" i="35"/>
  <c r="H204" i="35" s="1"/>
  <c r="F202" i="35"/>
  <c r="H202" i="35" s="1"/>
  <c r="G199" i="35" s="1"/>
  <c r="H199" i="35" s="1"/>
  <c r="F187" i="35"/>
  <c r="H187" i="35" s="1"/>
  <c r="G185" i="35" s="1"/>
  <c r="H185" i="35" s="1"/>
  <c r="H43" i="35" s="1"/>
  <c r="F188" i="35"/>
  <c r="H188" i="35" s="1"/>
  <c r="F189" i="35"/>
  <c r="H189" i="35" s="1"/>
  <c r="F190" i="35"/>
  <c r="H190" i="35" s="1"/>
  <c r="H280" i="35"/>
  <c r="H211" i="35"/>
  <c r="F195" i="35"/>
  <c r="H195" i="35" s="1"/>
  <c r="G192" i="35" s="1"/>
  <c r="H192" i="35" s="1"/>
  <c r="C15" i="34"/>
  <c r="C16" i="34"/>
  <c r="C18" i="34"/>
  <c r="H9" i="35" l="1"/>
  <c r="H297" i="35" s="1"/>
  <c r="H299" i="35" s="1"/>
  <c r="C10" i="34"/>
  <c r="C19" i="34"/>
  <c r="C11" i="34" l="1"/>
  <c r="C14" i="34" l="1"/>
  <c r="C17" i="34" l="1"/>
  <c r="C13" i="34" l="1"/>
  <c r="C9" i="34" l="1"/>
  <c r="C20" i="34" s="1"/>
</calcChain>
</file>

<file path=xl/sharedStrings.xml><?xml version="1.0" encoding="utf-8"?>
<sst xmlns="http://schemas.openxmlformats.org/spreadsheetml/2006/main" count="555" uniqueCount="342">
  <si>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</si>
  <si>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</si>
  <si>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</si>
  <si>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</si>
  <si>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</si>
  <si>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</si>
  <si>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</si>
  <si>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</si>
  <si>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</si>
  <si>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</si>
  <si>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</si>
  <si>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</si>
  <si>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</si>
  <si>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</si>
  <si>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</si>
  <si>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</si>
  <si>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</si>
  <si>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</si>
  <si>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</si>
  <si>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</si>
  <si>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m2</t>
  </si>
  <si>
    <t>m3</t>
  </si>
  <si>
    <t>PSV</t>
  </si>
  <si>
    <t>Práce a dodávky PSV</t>
  </si>
  <si>
    <t>sada</t>
  </si>
  <si>
    <t>Ostatní konstrukce a práce-bourání</t>
  </si>
  <si>
    <t>Úpravy povrchu, podlahy, osazení</t>
  </si>
  <si>
    <t>Kód</t>
  </si>
  <si>
    <t>Konstrukce suché výstavby</t>
  </si>
  <si>
    <t>Konstrukce truhlářské</t>
  </si>
  <si>
    <t>Ostatní práce a dodávky</t>
  </si>
  <si>
    <t>790999101 SPC</t>
  </si>
  <si>
    <t>721</t>
  </si>
  <si>
    <t>013</t>
  </si>
  <si>
    <t>" V ceně také přesun a likvidace suti "</t>
  </si>
  <si>
    <t>Zdravotně technické instalace - Zařizovací předměty</t>
  </si>
  <si>
    <t>Poznámka:</t>
  </si>
  <si>
    <t>9</t>
  </si>
  <si>
    <t>hod</t>
  </si>
  <si>
    <t>m</t>
  </si>
  <si>
    <t>t</t>
  </si>
  <si>
    <t>011</t>
  </si>
  <si>
    <t>kus</t>
  </si>
  <si>
    <t>763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</si>
  <si>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</si>
  <si>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</si>
  <si>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</si>
  <si>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</si>
  <si>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</si>
  <si>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</si>
  <si>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</si>
  <si>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99</t>
  </si>
  <si>
    <t>Přesun hmot</t>
  </si>
  <si>
    <t>HZS</t>
  </si>
  <si>
    <t>HZS1291</t>
  </si>
  <si>
    <t>Hodinová zúčtovací sazba pomocný stavební dělník</t>
  </si>
  <si>
    <t>" Stavební práce a dodávky spojené s provedením funkčního celku HSV - výpomoce, doplňkové práce a dodávky,kompletace apod. "</t>
  </si>
  <si>
    <t xml:space="preserve">" Ostatní náklady na demontáž, odstranění apod. mj.s vazbou na stávající okolní konstrukce " </t>
  </si>
  <si>
    <t>Podlahy povlakové</t>
  </si>
  <si>
    <t>HZS2492</t>
  </si>
  <si>
    <t>Hodinová zúčtovací sazba pomocný dělník PSV</t>
  </si>
  <si>
    <t>725</t>
  </si>
  <si>
    <t>014</t>
  </si>
  <si>
    <t>968082992 SPC</t>
  </si>
  <si>
    <t xml:space="preserve">" Dveře " 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</si>
  <si>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"</t>
  </si>
  <si>
    <t>Bourání příček z cihel pálených na MVC tl do 100 mm</t>
  </si>
  <si>
    <t>Bourání příček z cihel pálených na MVC tl do 150 mm</t>
  </si>
  <si>
    <t>" V položce zahruto také odstranění posuvných dveří vč. odstranění veškerého příslušenství - pouzdra, kolejnic, atd. "</t>
  </si>
  <si>
    <t>REKAPITULACE NÁKLADŮ</t>
  </si>
  <si>
    <t>Vyčištění budov bytové a občanské výstavby při výšce podlaží do 4 m</t>
  </si>
  <si>
    <t>Zdravotně technické instalace budov - Zařizovací předměty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</si>
  <si>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</si>
  <si>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997</t>
  </si>
  <si>
    <t>997999901 SPC</t>
  </si>
  <si>
    <t>" - Odvoz suti a vybouraných hmot na skládku nebo meziskládku do 1 km se složením "</t>
  </si>
  <si>
    <t>" - Poplatek za uložení na skládce (skládkovné) stavebního odpadu směsného kód odpadu 17 09 04 "</t>
  </si>
  <si>
    <t>997999902 SPC</t>
  </si>
  <si>
    <t>" - Poplatek za uložení na skládce (skládkovné) stavebního odpadu ze skla kód odpadu 17 02 02 "</t>
  </si>
  <si>
    <t>Odsekání a odebrání obkladů stěn z vnitřních obkládaček plochy přes 1 m2</t>
  </si>
  <si>
    <t>Objekt:   D.1.1. ASŘ</t>
  </si>
  <si>
    <t>JKSO:  801.35</t>
  </si>
  <si>
    <t>Část:  BOURACÍ PRÁCE</t>
  </si>
  <si>
    <t>" Pomocné lešení pro objekty při bouracích pracích "</t>
  </si>
  <si>
    <t>Vybourání kovových / dřevěných / plastových dveřních zárubní a rámů vč. křídel, vybourání posuvných dveří vč. pouzdra, vybourání vrat - Specifikace dle PD</t>
  </si>
  <si>
    <t>Bourání příček ze skleněných tvárnic tl do 150 mm</t>
  </si>
  <si>
    <t>" Vyčištění místnosti po bouracích pracích "</t>
  </si>
  <si>
    <t>988</t>
  </si>
  <si>
    <t>98899901 SPC</t>
  </si>
  <si>
    <t>Vystěhování místností před započetím rekonstrukce včetně opětovného nastěhování - Specifikace dle PD</t>
  </si>
  <si>
    <t>" V ceně také případný požadovaný kotvící materiál, přesun hmot. "</t>
  </si>
  <si>
    <t>Demontáž lepených povlakových podlah s podložkou ručně</t>
  </si>
  <si>
    <t>Odstranění soklíků a lišt pryžových nebo plastových</t>
  </si>
  <si>
    <t>" V ceně také odstranění výplně z kobercových lišt "</t>
  </si>
  <si>
    <t>" Stavební práce a dodávky spojené s provedením funkčního celku 776 "</t>
  </si>
  <si>
    <t>" Stavební práce a dodávky spojené s provedením funkčního celku 790 "</t>
  </si>
  <si>
    <t>Odstranění vnitřního vybavení a technologie  - Specifikace dle PD</t>
  </si>
  <si>
    <t>Obalení konstrukcí a prvků fólií přilepenou lepící páskou</t>
  </si>
  <si>
    <t>" V ceně také odstranění ochrany. "</t>
  </si>
  <si>
    <t>" Ochrana oken a dveří před poškozením při bouracích pracích "</t>
  </si>
  <si>
    <t>Demontáž SDK příčky s jednoduchou ocelovou nosnou konstrukcí opláštění dvojité</t>
  </si>
  <si>
    <t>" Součástí demontáže je odstranění desek, nosné konstrukce i tepelné izolace "</t>
  </si>
  <si>
    <t>Demontáž SDK předsazené/šachtové stěny s nosnou kcí se zdvojeným CW profilem opláštění dvojité</t>
  </si>
  <si>
    <t>" V ceně také vyškrábání spar, očištění zdiva. "</t>
  </si>
  <si>
    <t>Ochrana svislých ploch obedněním z OSB desek</t>
  </si>
  <si>
    <t>" Případná ochrana / zakrytí stávajících rozvodů po vybourání jader "</t>
  </si>
  <si>
    <t>" V ceně i také odstranění ochrany "</t>
  </si>
  <si>
    <t>" Stavební práce a dodávky spojené s provedením funkčního celku 763 "</t>
  </si>
  <si>
    <t>725310823 RTO</t>
  </si>
  <si>
    <t>Demontáž dřezu jednoduchého  - Specifikace dle PD</t>
  </si>
  <si>
    <t>" Stavební práce a dodávky spojené s provedením funkčního celku 725 "</t>
  </si>
  <si>
    <t>" Stavební práce a dodávky spojené s provedením funkčního celku 766 "</t>
  </si>
  <si>
    <t>Přisekání plošné zdiva z cihel pálených na MV nebo MVC tl do 100 mm</t>
  </si>
  <si>
    <t>Přisekání plošné zdiva z cihel pálených na MV nebo MVC tl do 300 mm</t>
  </si>
  <si>
    <t xml:space="preserve">" Demontáž SDK konstrukce - odhadované množství - 10,0 m2 "  </t>
  </si>
  <si>
    <t>Přisekání plošné zdiva z cihel pálených na MV nebo MVC tl do 150 mm</t>
  </si>
  <si>
    <t>Zasklívání</t>
  </si>
  <si>
    <t>" Stavební práce a dodávky spojené s provedením funkčního celku 787. "</t>
  </si>
  <si>
    <t>964011901 SPC</t>
  </si>
  <si>
    <t>Vybourání / odstranění stávajícího překladu nade dveřmi při bourání zdí - Specifikace dle PD</t>
  </si>
  <si>
    <t>766</t>
  </si>
  <si>
    <t>766812840 RTO</t>
  </si>
  <si>
    <t>Demontáž kuchyňských linek dřevěných nebo kovových délky do 3,7 m</t>
  </si>
  <si>
    <t>" V ceně také přesun či likvidace - dle požadavků investora. "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</si>
  <si>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</si>
  <si>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Odstranění lepidla ručně z podlah</t>
  </si>
  <si>
    <t xml:space="preserve">" Odstranění lepidla z podkladní vrstvy po vybourání nášlapné vrstvy " </t>
  </si>
  <si>
    <r>
      <t xml:space="preserve">Cena celkem
</t>
    </r>
    <r>
      <rPr>
        <b/>
        <sz val="10"/>
        <color indexed="12"/>
        <rFont val="Arial CE"/>
        <family val="2"/>
        <charset val="238"/>
      </rPr>
      <t>BOURACÍ PRÁCE</t>
    </r>
    <r>
      <rPr>
        <sz val="10"/>
        <rFont val="Arial CE"/>
        <family val="2"/>
        <charset val="238"/>
      </rPr>
      <t xml:space="preserve">                                      </t>
    </r>
  </si>
  <si>
    <t>Ochrana podlahy obedněním z OSB desek</t>
  </si>
  <si>
    <t>" Ochrana podlahy před poškozením během provádění prací OSB deskou. "</t>
  </si>
  <si>
    <t>" V ceně zohledněno také pozdější odstranění ochrany. "</t>
  </si>
  <si>
    <t>Separační vrstva z geotextilie</t>
  </si>
  <si>
    <t>" Geotextálie na podlahu z důvodu provádění prací proti poškození. "</t>
  </si>
  <si>
    <t>" V ceně dodávka, montáž, pozdější demontáž vč. případné likvidace. "</t>
  </si>
  <si>
    <t>997999903 SPC</t>
  </si>
  <si>
    <t>977151999 SPC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</si>
  <si>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</si>
  <si>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Vybourání otvorů neuvedených pro vedení profesí elektro - vybourání / vrty. "</t>
  </si>
  <si>
    <t>Případné vybourání otvorů pro vedení profesí elektro - Specifikace dle PD</t>
  </si>
  <si>
    <t xml:space="preserve">" Ochrana podlahy - OSB deska pod geotextílii " </t>
  </si>
  <si>
    <t>" 3. NP " ((10,0*2*2)*2,0)*1,1</t>
  </si>
  <si>
    <t>" - Příplatek k odvozu suti a vybouraných hmot na skládku ZKD 1 km přes 1 km - uvažována skládka ve vzdálenosti do 30 km "</t>
  </si>
  <si>
    <t>Vysklívání oken a dveří plochy do 3 m2 skla plochého</t>
  </si>
  <si>
    <t>Náklady spojené s odvozem a uložením suti - směsný stavební odpad (ŽB, PB, kámen, keramika, PVC, … ) - vzdálenost skládky do 30 km</t>
  </si>
  <si>
    <t>Náklady spojené s odvozem a uložením suti - sklo - vzdálenost skládky do 30 km</t>
  </si>
  <si>
    <t>" Pomocné lešení - 3. NP - místnosti N03056 - N03064 " 17,72+14,36+14,61+15,53+16,28+16,51+15,54+15,57+17,22+19,21</t>
  </si>
  <si>
    <t>" Pomocné lešení - 3. NP - místnosti N03080 " 61,08</t>
  </si>
  <si>
    <t>" Pomocné lešení - 3. NP - místnosti N03044 - N03051 " 11,13+24,81+33,26+22,82+11,82+16,25+16,92+15,59+15,74</t>
  </si>
  <si>
    <t>" Vyčištění místností - 3. NP - místnosti N03056 - N03064 " 17,72+14,36+14,61+15,53+16,28+16,51+15,54+15,57+17,22+19,21</t>
  </si>
  <si>
    <t>" Vyčištění místností - 3. NP - místnosti N03044 - N03051 " 11,13+24,81+33,26+22,82+11,82+16,25+16,92+15,59+15,74</t>
  </si>
  <si>
    <t>" Vyčištění místnosti - 3. NP - místnosti N03080 " 61,08</t>
  </si>
  <si>
    <t>" Bourání příček z CP - 3. NP - tl. 40 mm " 2,45</t>
  </si>
  <si>
    <t>" Bourání příček z CP - 3. NP - tl. 80 mm " 16,815</t>
  </si>
  <si>
    <t>" Bourání příček z CP - 3. NP - tl. 90 mm " 4,017</t>
  </si>
  <si>
    <t>" Vybourání luxfer - 1. NP - odhadované množství - 17,0 m2 " 17,0</t>
  </si>
  <si>
    <t>" Vybourání / odstranění stávajících překladů nade dveřmi 0,8×1,97 m ve zdivu tl. do 160 mm - 3. NP " 22</t>
  </si>
  <si>
    <t>" Vyklizení místností - 3. NP - místnosti N03044 - N03051 " 11,13+24,81+33,26+22,82+11,82+16,25+16,92+15,59+15,74</t>
  </si>
  <si>
    <t>" Vyklizení místností - 3. NP - místnosti N03056 - N03064 " 17,72+14,36+14,61+15,53+16,28+16,51+15,54+15,57+17,22+19,21</t>
  </si>
  <si>
    <t>" Vyklizení místnosti - 3. NP - místnosti N03080 " 61,08</t>
  </si>
  <si>
    <t>" Odstranění keramického obkladu - 3. NP - místnost N03048 " (0,6+3,66+0,41)*1,8</t>
  </si>
  <si>
    <t>" Zarovnání zdiva po vybouraných příčkách na stávající stěny - 3. NP " (0,1*3,35)*2</t>
  </si>
  <si>
    <t>" Zarovnání zdiva po vybouraných příčkách na stávající sloupy - ve stávajících kcích - 3. NP " (0,1*3,35)*1</t>
  </si>
  <si>
    <t>" Zarovnání zdiva po vybouraných příčkách na stávající stěny - 3. NP " (0,16*3,35)*2</t>
  </si>
  <si>
    <t>" Zarovnání zdiva po vybouraných příčkách na stávající sloupy - uvnitř řešené části - 3. NP " (0,11*3,35)*1</t>
  </si>
  <si>
    <t>" Zarovnání zdiva po vybouraných příčkách na stávající sloupy - uvnitř řešené části - 3. NP " (0,16*3,35)*18</t>
  </si>
  <si>
    <t>" Otlučení omítek stropů - 3. NP "</t>
  </si>
  <si>
    <t>" 3. NP - místnosti N03044 - N03051 " 11,13+24,81+33,26+22,82+11,82+16,25+16,92+15,59+15,74</t>
  </si>
  <si>
    <t>" 3. NP - místnosti N03056 - N03064 " 17,72+14,36+14,61+15,53+16,28+16,51+15,54+15,57+17,22+19,21</t>
  </si>
  <si>
    <t>" 3. NP - místnosti N03080 " 61,08</t>
  </si>
  <si>
    <t>" Zarovnání zdiva po vybouraných příčkách na stávající stěny - parapetní zdivo - 3. NP " (0,04*1,25)*1+(0,06*1,25)*2+(0,08*1,25)*10+(0,09*1,25)*3+(0,1*1,25)*1</t>
  </si>
  <si>
    <t>" Otlučení omítek sloupů a stěn - 3. NP "</t>
  </si>
  <si>
    <t>" 3. NP - parapetní zdivo " (34,7+36,0)*1,25</t>
  </si>
  <si>
    <t>" Demontáž dřezu z kuchyňské linky - 3. NP "</t>
  </si>
  <si>
    <t xml:space="preserve">" Demontáž parapetů stávajících oken - 3. NP. Délka 1 ks parapetu je ± 1,2 m. " </t>
  </si>
  <si>
    <t>" Místnost N03044 " 2</t>
  </si>
  <si>
    <t>" Místnost N03048 " 2</t>
  </si>
  <si>
    <t>" Místnost N03051 " 2</t>
  </si>
  <si>
    <t>" Místnost N03045 " 4</t>
  </si>
  <si>
    <t>" Místnost N03046 " 6</t>
  </si>
  <si>
    <t>" Místnost N03047 " 4</t>
  </si>
  <si>
    <t>" Místnost N03049 " 3</t>
  </si>
  <si>
    <t>" Místnost N03049a " 3</t>
  </si>
  <si>
    <t>" Místnost N03050 " 3</t>
  </si>
  <si>
    <t>" Místnost N03056 " 3</t>
  </si>
  <si>
    <t>" Místnost N03057 " 3</t>
  </si>
  <si>
    <t>" Místnost N03058 " 3</t>
  </si>
  <si>
    <t>" Místnost N03058a " 3</t>
  </si>
  <si>
    <t>" Místnost N03059 " 3</t>
  </si>
  <si>
    <t>" Místnost N03060 " 3</t>
  </si>
  <si>
    <t>" Místnost N03061 " 3</t>
  </si>
  <si>
    <t>" Místnost N03062 " 3</t>
  </si>
  <si>
    <t>" Místnost N03063 " 3</t>
  </si>
  <si>
    <t>" Místnost N03064 " 3</t>
  </si>
  <si>
    <t xml:space="preserve">" Demontáž kuchyňské linky - 3. NP "  </t>
  </si>
  <si>
    <t>" Demontáž soklové lišty u podlah z koberce v 3. NP - m. N03044 - N03051, vyjma N03048 " (14,45+18,0+21,65+18,35)+(15,85+16,75+15,95+15,8)</t>
  </si>
  <si>
    <t>" Demontáž soklové lišty u podlah z koberce v 3. NP - m. N03056 - N03064 " (18,6+14,2+14,25+14,1+16,0+16,35+15,55+15,7+16,5+19,1)</t>
  </si>
  <si>
    <t>" Demontáž soklové lišty u podlah z PVC v 3. NP - m. N03048, N03080 " (14,8)+(55,05)</t>
  </si>
  <si>
    <t>" Odstranění nášlapné vrstvy z koberce v místnostech 3. NP - m. N03044 - N03051, vyjma N03048 " (11,13+24,81+33,26+22,82)+(16,25+16,92+15,59+15,74)</t>
  </si>
  <si>
    <t>" 3. NP - koberce - m. N03044 - N03051, vyjma N03048 " (11,13+24,81+33,26+22,82)+(16,25+16,92+15,59+15,74)</t>
  </si>
  <si>
    <t>" Odstranění nášlapné vrstvy z PVC v místnostech 3. NP - m. N03048, N03080 " (11,82)+(61,08)</t>
  </si>
  <si>
    <t>" 3. NP - pod PVC - m. N03048, N03080 " (11,82)+(61,08)</t>
  </si>
  <si>
    <t>" 3. NP - koberce - m. N03056 - N03064 " (17,72+14,36+14,61+15,53+16,28+16,51+15,54+15,57+17,22+19,21)</t>
  </si>
  <si>
    <t>" Vysklívání bouraných dveří - 1. NP - uvažováno jendoduché zasklení - 50 % z celkové plochy dveří " ((0,9*2,02)*22+(0,9*2,25)*1)*0,5</t>
  </si>
  <si>
    <t xml:space="preserve">" Demontáž SDK opláštění instalačních jáder v 3. NP - odhadované množství  - rezerva - 18,3 m2 " </t>
  </si>
  <si>
    <t>" Ochrana oken - 3. NP " ((29+30)*1,2*2,1)*1,15</t>
  </si>
  <si>
    <t>" Ochrana stávajících zařízení a vybavení - odhad - 100 m2 " (100)*1,15</t>
  </si>
  <si>
    <t>" 3. NP - Odhadovaná plocha - 150 m2 " (150,0)*1,1</t>
  </si>
  <si>
    <t>" 3. NP - zdivo a sloupy u přilehlých částí " (14,25+14,05)*3,35-(1,7*2,4+1,55*2,02)</t>
  </si>
  <si>
    <t>" 3. NP - sloupy v řešených místnostech " (2,1+2,16+2,18+2,2+2,22+2,24*2+2,26*3+2,28+2,3+2,32+2,34)*3,35</t>
  </si>
  <si>
    <t>" - Vnitrostaveništní doprava suti a vybouraných hmot pro budovy v do 12 m ručně. V ceně svislé a vodorovné přesunutí sutě vč. naložení s urovnáním. "</t>
  </si>
  <si>
    <t>" Odstranění nášlapné vrstvy z koberce v místnostech 3. NP - m. N03056 - N03064 " (17,72+14,36+14,61+15,53+16,28+16,51+15,54+15,57+17,22+19,21)</t>
  </si>
  <si>
    <t>" 3. NP - nadpraží oken " (34,7+36,0)*0,1</t>
  </si>
  <si>
    <t>D.1.1. ASŘ - BOURACÍ PRÁCE</t>
  </si>
  <si>
    <t>Celkem - D.1.1. ASŘ - BOURACÍ PRÁCE</t>
  </si>
  <si>
    <t xml:space="preserve">" Vyčištění budov - plochy dopravních komunikací v objektu - odhad 200 m2 " </t>
  </si>
  <si>
    <t>Stavba:   Výstavba a modernizace fakulty informatiky a ústavu výpočetní techniky Masarykovy univerzity - 3. NP–C</t>
  </si>
  <si>
    <t>CS ÚRS 2022 01</t>
  </si>
  <si>
    <t>" POZN: V m. N03075 předpokládaná nášlapná vrstva z PVC. "</t>
  </si>
  <si>
    <t>" Odstranění nášlapné vrstvy z PVC v místnostech 3. NP - část m. N03075 " (0,7*1,72)</t>
  </si>
  <si>
    <t>" 3. NP - pod PVC - část m. N03075 " (0,7*1,72)</t>
  </si>
  <si>
    <t>" Odstranění vnitřního vybavení a nábytku, které se nebude stěhovat zpět. 
Určení dle požadavků investora. "</t>
  </si>
  <si>
    <t>" Odstranění technologického zařízení (ohřívačů vody apod.), spotřebičů, nábytkových souprav a nábytku (stoly, židle, skříně věšáky, ...), vybavení linek a sociálních zařízení (dávkovačů, zrcadel, …), odpadkových košů, a dalších věcí určených pro odstranění výše nespecifikovaných. "</t>
  </si>
  <si>
    <t>CS ÚRS/TEO 2022 01</t>
  </si>
  <si>
    <t>Demontáž parapetních desek dřevěných nebo plastových šířky do 300 mm délky do 2000 mm</t>
  </si>
  <si>
    <t>Přesun hmot ruční pro budovy v přes 6 do 12 m</t>
  </si>
  <si>
    <t>Otlučení (osekání) vnitřní vápenné nebo vápenocementové omítky stěn v rozsahu přes 30 do 50 %</t>
  </si>
  <si>
    <t>Otlučení (osekání) vnitřní vápenné nebo vápenocementové omítky stropů v rozsahu přes 10 do 30 %</t>
  </si>
  <si>
    <t>Bourání zdiva z cihel pálených nebo vápenopískových na MV nebo MVC přes 1 m3</t>
  </si>
  <si>
    <t>Ochrana konstrukcí nebo samostatných prvků obalením geotextilií</t>
  </si>
  <si>
    <t>" Vybourání dveří v 3. NP " (0,9*2,02)*22+(0,9*2,25)*1+(1,55*2,02)*1</t>
  </si>
  <si>
    <t xml:space="preserve">" Odstranění maltového lože pod keramickou dlažbou - předpokládaná tl. 20 mm " </t>
  </si>
  <si>
    <t>Bourání podlah z dlaždic keramických nebo xylolitových tl přes 10 mm plochy přes 1 m2</t>
  </si>
  <si>
    <t xml:space="preserve">" Odstranění nášlapné vrstvy z keramické dlažby " </t>
  </si>
  <si>
    <t>Odsekání soklíků rovných</t>
  </si>
  <si>
    <t xml:space="preserve">" Odstranění soklíků u keramické dlažby " </t>
  </si>
  <si>
    <t>" Odstranění nášlapné vrstvy z keramické dlažby v místnostech 3. NP - m. N03074 " (3,74)</t>
  </si>
  <si>
    <t>" Demontáž soklu z keramické dlažby v 3. NP - m. N03074 " 7,15</t>
  </si>
  <si>
    <t>" POZN: V m. N03074 předpokládaný sokl z keramické dlažby.
Pro vybourání uvažováno s odstraněním dlažby po celém obvodě místnosti. "</t>
  </si>
  <si>
    <t>" POZN: V m. N03074 předpokládaná nášlapná vrstva z keramické dlažby.
Pro vybourání uvažováno s odstraněním dlažby v celé ploše místnosti. "</t>
  </si>
  <si>
    <t>" Odstranění lože pod dlažbou v 3. NP - m. N03074 " (3,74)*0,02</t>
  </si>
  <si>
    <t>Bourání podkladů pod dlažby nebo mazanin betonových nebo z litého asfaltu tl do 100 mm pl do 4 m2</t>
  </si>
  <si>
    <t>" Bourání příček z CP - 3. NP - tl. 110 mm " 25,729</t>
  </si>
  <si>
    <t>" Bourání zdiva z CP  - 3. NP - tl. 300 mm " 1,568</t>
  </si>
  <si>
    <t>" Bourání příček z CP - 3. NP - tl. 60 mm " 2,378</t>
  </si>
  <si>
    <t>" Bourání příček z CP - 3. NP - tl. 70 mm " 1,944</t>
  </si>
  <si>
    <t>" Bourání příček z CP - 3. NP - tl. 100 mm " 65,736</t>
  </si>
  <si>
    <t>" Bourání příček z CP - 3. NP - tl. 130 mm " 13,661</t>
  </si>
  <si>
    <t>" Bourání zdiva z CP  - 1. NP - tl. 160 mm " 63,738</t>
  </si>
  <si>
    <t>" Demontáž soklové lišty u podlah z PVC v 3. NP - část m. N03075 " (2,6)</t>
  </si>
  <si>
    <t>" Vyklizení místnosti - 3. NP - místnosti N03074 " 3,74</t>
  </si>
  <si>
    <t>" Vyklizení místnosti - 3. NP - část místnosti N03075 " 1,2</t>
  </si>
  <si>
    <t>" Vyklizení veškerého vybavení rekonstruovaných místností - skříní, stolů, polic, židlí, křesel, počítačů s příslušenstvím, tiskáren a kopírek, hasících přístrojů, lavic, kuchyňského vybavení (kávovarů, konvic, odpadkových košů, lednic, mikrovlných troub,  ...) a ostatního vybavení kanceláří, nástěnek, obrazů, plakátů,  vč. příslušenství a případného odmontování. V ceně také uložení na požadovanou meziskládku a zpětné nastěhování vč. smontování po provedení stavebních prací. "</t>
  </si>
  <si>
    <t>" 3. NP - místnosti N03074 " 3,74</t>
  </si>
  <si>
    <t>" 3. NP - m. N03074 " 7,92*3,35-0,9*2,02</t>
  </si>
  <si>
    <t>" 3. NP - část m. N03075 " 2,6*3,35</t>
  </si>
  <si>
    <t>" 3. NP - část místnosti N03075 " 1,2</t>
  </si>
  <si>
    <t>" V ceně odvoz a likvidace suti, přesun hmot, zapravení otvorů, doplnění, úprava ploch a další nutné práce související s vytvořením a úpravou otvorů . "</t>
  </si>
  <si>
    <t>" Vybourání / odstranění stávajících překladů nade dveřmi 0,8×2,2 m ve zdivu tl. 160 mm - 3. NP " 1</t>
  </si>
  <si>
    <t>964011902 SPC</t>
  </si>
  <si>
    <t>" Vybourání / odstranění stávajících překladů nade dveřmi 1,45×1,95 m ve zdivu tl. 160 mm - 3. NP " 1</t>
  </si>
  <si>
    <t>" V ceně veškeré práce související s odstranění překladů z bouraných zdí na odstraněnými dveřmi a odvoz a likvidace suti. "</t>
  </si>
  <si>
    <t>" Pomocné lešení - 3. NP - místnost N03075 " 1,2</t>
  </si>
  <si>
    <t>" Pomocné lešení - 3. NP - místnost N03074 " 3,74</t>
  </si>
  <si>
    <t>" Vyčištění místnosti - 3. NP - místnost N03074 " 3,74</t>
  </si>
  <si>
    <t>" Vyčištění místnosti - 3. NP - místnost N03075 " 1,2</t>
  </si>
  <si>
    <t>" Navýšení vyčištění za plochu vybouraného zdiva " 25,594</t>
  </si>
  <si>
    <t>" Ochrana dveří - 3. NP " (1,7*2,4)*1,15</t>
  </si>
  <si>
    <t>" 3. NP - čássti chodeb " (10,0*(1,7+1,72))*1,1</t>
  </si>
  <si>
    <t>" 3. NP - část m. N03074 + m. N03074 " (1,29+2,54)*1,1</t>
  </si>
  <si>
    <t>Ochrana samostatných konstrukcí a prvků obedněním z OSB desek</t>
  </si>
  <si>
    <t>" Případné zykrytí stávajích dveří v levé části - 3. NP " (1,7*2,4)*1,1</t>
  </si>
  <si>
    <t>" 3. NP - stěny v místnosti N03074a " ((6,4)*2,0)*1,1</t>
  </si>
  <si>
    <t>" Ochrana stávajících stěn na chodbách a v místnostech  proti poškození "</t>
  </si>
  <si>
    <t>" Ochrana stěn, zdiva apod " (150,0+80,0+12,8)*1,15</t>
  </si>
  <si>
    <t>" Ochrana dveří " (1,7*2,4)*1,15</t>
  </si>
  <si>
    <t>" Geotextálie na stěny a výplně otvorů z důvodu provádění prací proti poškození. "</t>
  </si>
  <si>
    <t>" Ochrana podlahy " (10,0*(1,7+1,72)+1,29+2,54)*1,15</t>
  </si>
  <si>
    <t>Odstranění podkladních vrstev podlah na stávající nosnou konstrukci stropu - Specifikace dle PD</t>
  </si>
  <si>
    <t>964999101 SPC</t>
  </si>
  <si>
    <t>964999201 SPC</t>
  </si>
  <si>
    <t xml:space="preserve">" Odstranění podkladních vrstev skladby podlahy - 3. NP "
(2,1+3,2+2,7+2,1+1,7+14,2+2,4+1,5+1,6+2,3+5,1) </t>
  </si>
  <si>
    <t>" V ceně také řezání jednotlivých vrstev pro ostranění celkové skladby. 
Délka pro řezání ± 123,4 m "</t>
  </si>
  <si>
    <t>" Odstranění skladby podlah (podkladních vrstev) až na stropní konstrukci vlivem provedení zesílení stropů lamelami a vedení potruví vytápění. "</t>
  </si>
  <si>
    <t>" Odstranění skladby podlahy (podkladních vrstev) až na stropní konstrukci pro provedení instalačních krabic do podlahy. "</t>
  </si>
  <si>
    <t>" V ceně také řezání jednotlivých vrstev pro ostranění celkové skladby. 
Délka pro řezání ± 11,3 m "</t>
  </si>
  <si>
    <t>" Bourání podkladních vrstev podlahy pro osazení podlahových krabic v 3. NP.
Rozměr 1 ks otvoru ± 0,31×0,26 m.  " 10</t>
  </si>
  <si>
    <t>" Zarovnání zdiva po vybouraných příčkách na stávající sloupy - ve stávajících kcích - 3. NP " (0,16*3,35)*3</t>
  </si>
  <si>
    <t>" Zarovnání zdiva po vybouraných příčkách na stávající stěny - 3. NP " (0,3*3,35)*2</t>
  </si>
  <si>
    <t>" Zarovnání zdiva po vybouraných příčkách na stávající sloupy - uvnitř řešené části - 3. NP " (0,07*3,35)*2+(0,08*3,35)*5+(0,09*3,35)*2+(0,1*3,35)*9</t>
  </si>
  <si>
    <t>Vysklívání výkladců pl přes 3 do 6 m2 skla plochého</t>
  </si>
  <si>
    <t>" Vysklívání bouraných dveří - 1. NP - uvažováno jendoduché zasklení - 50 % z celkové plochy dveří " ((1,55*2,02)*1)*0,5</t>
  </si>
  <si>
    <t>" Likvidace vybouraného materiálu " 1,394+(0,294+0,027)</t>
  </si>
  <si>
    <t>" Likvidace vybouraného materiálu - parapetů oken + OSB desky jako ochrana " 0,295+(0,837+5,342+0,09)</t>
  </si>
  <si>
    <t>964999901 SPC</t>
  </si>
  <si>
    <t>Odstranění podkladních vrstev podlah na stávající nosnou konstrukci stropu pro vedení kabeláže do podlahových krabic - Specifikace dle PD</t>
  </si>
  <si>
    <t>" Odstranění skladby podlahy (podkladních vrstev) až na stropní konstrukci pro vedení kabeláže do podlahových krabic. "</t>
  </si>
  <si>
    <t>" Vybourání rýh / drážek v podlaze pro vedení kabeláže k podlahovým krabicím. "</t>
  </si>
  <si>
    <t>" V ceně také řezání jednotlivých vrstev pro ostranění celkové skladby. 
Délka pro řezání je závislá na délce vedení jednotlivých druhů a možnosti vedení kabeláže vedle sebe v jedné rýze / drážce. "</t>
  </si>
  <si>
    <t>Část:   BOURACÍ PRÁCE</t>
  </si>
  <si>
    <t>" Odstranění podkladních vrstev podlah jako tepelné izolace, hydroizolace, separační a roznášecí vrstvy, maltového lože, betonové mazaniny, násypů, (podlahových pásků, tepelné izolace zdí v podlaze, ...), případných zabetonovaných prvků a veškerého příslušenství skladby podlah - podkladních vrstev. "</t>
  </si>
  <si>
    <t>Vybourání otvorů ve zdivu cihelném pl do 0,25 m2 na MC tl do 300 mm</t>
  </si>
  <si>
    <t>" Vybourání otvorů v parapetním zdivu pro protažení lamel - m. N03056. "</t>
  </si>
  <si>
    <t>Venkovní práce související s provedením lamel na stropní desce nad 2. NP - Specifikace dle PD</t>
  </si>
  <si>
    <t>" V ceně také odvoz a likvidace suti, přesun hmot. "</t>
  </si>
  <si>
    <t>" Orientační množství pro práce na zdivu - 1,2 m2
Orientační množství pro práce na stropní konstrukci / římse - 1,71 m2. "</t>
  </si>
  <si>
    <t>Vysekání rýh ve zdivu cihelném hl do 50 mm š do 70 mm</t>
  </si>
  <si>
    <t xml:space="preserve">" Vysekání drážek a rýh ve zdivu pro vedení elektrokabeláže " </t>
  </si>
  <si>
    <t xml:space="preserve">" Vyklizení místností - 4. NP - místnosti pro odlehčení konstrukce pro nalepení lamel. " </t>
  </si>
  <si>
    <t>" Odlehčení stropu v místech nad lepenou lamelou na dolní líc stropní konstruce nad 3. NP. → dočasný úklid a vystěhování prostor ve 4. NP. "</t>
  </si>
  <si>
    <t>98899902 SPC</t>
  </si>
  <si>
    <t>Vystěhování místností 4. NP před provedením lamely na stropní konstrukci včetně opětovného nastěhování - Specifikace dle PD</t>
  </si>
  <si>
    <t>" Vyklizení veškerého vybavení rekonstruovaných místností - skříní, stolů, polic, židlí, křesel, počítačů s příslušenstvím, tiskáren a kopírek, hasících přístrojů, lavic, kuchyňského vybavení (kávovarů, konvic, odpadkových košů, lednic, mikrovlných troub,  ...) a ostatního vybavení vč. příslušenství a případného odmontování. 
V ceně také uložení na požadovanou meziskládku a zpětné nastěhování vč. smontování po provedení stavebních prací. "</t>
  </si>
  <si>
    <t>Vysekání rýh ve zdivu cihelném hl do 100 mm š do 300 mm</t>
  </si>
  <si>
    <t>" Vysekání rýh a drážek -předpoklad - š. 70 mm, hl. 50 mm " 40,0</t>
  </si>
  <si>
    <t>" Vysekání rýh a drážek montážní otvor v m. N03831 - předpoklad - š. 300 mm, hl. 100 mm " 3,35</t>
  </si>
  <si>
    <t>" Veškeré práce a materiál související s přípravou konstrukcí pro lepení lamel - práce z venkovního prostoru + případné vyvěšení okenních křídel. "</t>
  </si>
  <si>
    <t>" V ceně :
 - případné vyvěšení okenních křídel, jejich ochrana, uskladnění a opětovné navrácení po provedení prací;
 - venkovní pracovní plošina / lešení vč. bezpečnostního zajištění pro provádění prací;
 - případná demontáž koncových prvků na zdivu, jejich zajištění, opětovné napojení, montáž, zprovoznění;
 - šetrné odstranění původního obkladu vč. veškerého příslušenství v místech otvorů, jeho očištění, uskladnění;
 - doprava z dočasné skládky, zpětná montáž obkladu po provedení lamel a zpetném zazdění vybouraných otvorů vč. případného nového obkladuu jako náhrady za porušené;
 - odstranění stávajícího oplechování římsy vč. podkladní vrstev - desky, plechu, omítky, apod.;
 - zpětné provedení oplechování římsy po provedení nalepení lamel vč. podkladních vrstev a veškerého příslušensrví;
 - vyrovnání podkladu na zdivu / omítka pod zpětné provední obkladu;
 - další nutné práce a materiál související s odstraněním a uvedením do původního stavu pro a po nalepení lamel - např. zajištění napojení na stávající části (obkladu, oplechování, ...), apod. "</t>
  </si>
  <si>
    <r>
      <t xml:space="preserve">" POZN: Vyšičtění a vyspravení stropu ve venkovním prostoru pro provedení lamel je uvedeno v části </t>
    </r>
    <r>
      <rPr>
        <i/>
        <sz val="8"/>
        <color indexed="12"/>
        <rFont val="Arial CE"/>
        <family val="2"/>
        <charset val="238"/>
      </rPr>
      <t>"D.1.1. ASR - NOVY STAV"</t>
    </r>
    <r>
      <rPr>
        <sz val="8"/>
        <color indexed="12"/>
        <rFont val="Arial CE"/>
        <family val="2"/>
        <charset val="238"/>
      </rPr>
      <t xml:space="preserve"> jako součást položek souvisejících s přípravou a provedením uhlíkových lamel. 
Jiné vyspravení a další práce nutno zohlednit v této položce. ""</t>
    </r>
  </si>
  <si>
    <t>" Likvidace vybouraného materiálu " 172,773-((0,295+(0,837+5,342+0,09))+1,394+(0,294+0,027))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</si>
  <si>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</si>
  <si>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</si>
  <si>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</si>
  <si>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</si>
  <si>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</si>
  <si>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</si>
  <si>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</si>
  <si>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</si>
  <si>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</si>
  <si>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</si>
  <si>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</si>
  <si>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</si>
  <si>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" - Poplatek za odstranění odpadu ve spalovně stavebního odpadu dřevěného kód odpadu 17 02 01 "</t>
  </si>
  <si>
    <t>Náklady spojené s odvozem a likvidací suti - dřevo, výrobky na bázi dřeva… - vzdálenost skládky do 10 km</t>
  </si>
  <si>
    <t>" POZN: Z důvodu nemožnosti ukládání dřeva ze stavreb pod kódy 17 02 01, 15 01 03, apod. na skládách je v soupise prací uvažováno s odvozem do spalovny (max. rozměry pro přijetí do spalovny - 2×1 m) vč. poplatku za likvidaci v ní. 
Další možností nakládání s dřevitým odpadem je recyklace - recyklační skládka. "</t>
  </si>
  <si>
    <t>" - Příplatek k odvozu suti a vybouraných hmot do spalovny / na skládku ZKD 1 km přes 1 km - uvažována spalovna ve vzdálenosti do 10 km "</t>
  </si>
  <si>
    <t>" - Odvoz suti a vybouraných hmot do spalovny / na skládku nebo meziskládku do 1 km se složením "</t>
  </si>
  <si>
    <t>" POZN: Dřevěná kříídla apod. nutno likvidaovat ve spalovně či ukládat na recyklační skládce. "</t>
  </si>
  <si>
    <t>Odstranění podkladních vrstev podlah na stávající nosnou konstrukci stropu - plocha do 0,09 m2 - Specifikace dle PD</t>
  </si>
  <si>
    <t>" Vybourání otvorů ve zdivu pro lamely - otvor 0,3×0,5 m (v×š) " 1</t>
  </si>
  <si>
    <t>" Vybourání otvorů ve zdivu pro lamely - otvor 0,3×0,65 m (v×š) " 1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</si>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</sst>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K_č_-;\-* #,##0.00\ _K_č_-;_-* &quot;-&quot;??\ _K_č_-;_-@_-"/>
    <numFmt numFmtId="165" formatCode="#,##0.000;\-#,##0.000"/>
    <numFmt numFmtId="166" formatCode="#,##0.00_ ;\-#,##0.00\ "/>
    <numFmt numFmtId="167" formatCode="####;\-####"/>
    <numFmt numFmtId="168" formatCode="#,##0.0"/>
    <numFmt numFmtId="169" formatCode="#,##0\ "/>
    <numFmt numFmtId="170" formatCode="_-* #,##0.00\ _K_č_-;\-* #,##0.00\ _K_č_-;_-* \-??\ _K_č_-;_-@_-"/>
    <numFmt numFmtId="171" formatCode="d/mm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rgb="FF0000FF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sz val="8"/>
      <color indexed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sz val="12"/>
      <name val="MS Sans Serif"/>
      <family val="2"/>
      <charset val="238"/>
    </font>
    <font>
      <b/>
      <sz val="8"/>
      <color rgb="FFFF0000"/>
      <name val="MS Sans Serif"/>
      <family val="2"/>
      <charset val="238"/>
    </font>
    <font>
      <b/>
      <sz val="10"/>
      <color rgb="FFFF0000"/>
      <name val="Trebuchet MS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MS Sans Serif"/>
      <family val="2"/>
    </font>
    <font>
      <b/>
      <sz val="8"/>
      <color rgb="FFFF0000"/>
      <name val="MS Sans Serif"/>
      <family val="2"/>
    </font>
    <font>
      <sz val="8"/>
      <name val="MS Sans Serif"/>
      <family val="2"/>
    </font>
    <font>
      <b/>
      <sz val="12"/>
      <color rgb="FFFF0000"/>
      <name val="MS Sans Serif"/>
      <family val="2"/>
    </font>
    <font>
      <b/>
      <sz val="12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  <font>
      <b/>
      <sz val="12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b/>
      <sz val="2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MS Sans Serif"/>
      <family val="2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</font>
    <font>
      <sz val="8"/>
      <color indexed="54"/>
      <name val="Arial CE"/>
      <family val="2"/>
      <charset val="238"/>
    </font>
    <font>
      <b/>
      <sz val="13.5"/>
      <color rgb="FFFF0000"/>
      <name val="MS Sans Serif"/>
      <family val="2"/>
    </font>
    <font>
      <b/>
      <sz val="10"/>
      <color indexed="12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indexed="10"/>
      <name val="MS Sans Serif"/>
      <family val="2"/>
    </font>
    <font>
      <b/>
      <sz val="11"/>
      <color indexed="8"/>
      <name val="Calibri"/>
      <family val="2"/>
      <charset val="238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8.5"/>
      <color indexed="10"/>
      <name val="MS Sans Serif"/>
      <family val="2"/>
    </font>
    <font>
      <sz val="12"/>
      <name val="MS Sans Serif"/>
      <family val="2"/>
    </font>
    <font>
      <b/>
      <sz val="8"/>
      <color indexed="21"/>
      <name val="Arial"/>
      <family val="2"/>
      <charset val="238"/>
    </font>
    <font>
      <b/>
      <sz val="10"/>
      <color rgb="FFFF0000"/>
      <name val="MS Sans Serif"/>
      <charset val="238"/>
    </font>
    <font>
      <b/>
      <sz val="11"/>
      <color rgb="FFFF0000"/>
      <name val="MS Sans Serif"/>
      <charset val="238"/>
    </font>
    <font>
      <b/>
      <sz val="12"/>
      <color rgb="FFFF0000"/>
      <name val="MS Sans Serif"/>
      <charset val="238"/>
    </font>
    <font>
      <b/>
      <sz val="11"/>
      <color indexed="10"/>
      <name val="MS Sans Serif"/>
      <charset val="238"/>
    </font>
    <font>
      <b/>
      <sz val="8"/>
      <color rgb="FFFF0000"/>
      <name val="Trebuchet MS"/>
      <family val="2"/>
      <charset val="238"/>
    </font>
    <font>
      <sz val="8"/>
      <name val="MS Sans Serif"/>
      <charset val="1"/>
    </font>
    <font>
      <sz val="8"/>
      <color indexed="12"/>
      <name val="Arial CE"/>
      <family val="2"/>
    </font>
    <font>
      <b/>
      <sz val="12"/>
      <color rgb="FFFF0000"/>
      <name val="Trebuchet MS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MS Sans Serif"/>
      <charset val="238"/>
    </font>
    <font>
      <b/>
      <sz val="8"/>
      <color theme="1"/>
      <name val="Trebuchet MS"/>
      <family val="2"/>
      <charset val="238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MS Sans Serif"/>
      <charset val="238"/>
    </font>
    <font>
      <b/>
      <sz val="9"/>
      <color rgb="FFFF0000"/>
      <name val="MS Sans Serif"/>
      <family val="2"/>
      <charset val="238"/>
    </font>
    <font>
      <b/>
      <sz val="9"/>
      <color rgb="FFFF0000"/>
      <name val="MS Sans Serif"/>
      <charset val="238"/>
    </font>
    <font>
      <i/>
      <sz val="8"/>
      <color indexed="12"/>
      <name val="Arial CE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/>
      <top/>
      <bottom/>
      <diagonal/>
    </border>
  </borders>
  <cellStyleXfs count="89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5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  <xf numFmtId="0" fontId="34" fillId="0" borderId="0" applyAlignment="0">
      <alignment vertical="top" wrapText="1"/>
      <protection locked="0"/>
    </xf>
    <xf numFmtId="168" fontId="40" fillId="0" borderId="0" applyAlignment="0">
      <alignment horizontal="right" wrapText="1"/>
    </xf>
    <xf numFmtId="4" fontId="40" fillId="0" borderId="0" applyBorder="0" applyAlignment="0">
      <alignment horizontal="right" wrapText="1"/>
    </xf>
    <xf numFmtId="0" fontId="40" fillId="0" borderId="0">
      <alignment horizontal="right" wrapText="1"/>
    </xf>
    <xf numFmtId="169" fontId="40" fillId="0" borderId="0" applyFont="0" applyFill="0" applyBorder="0">
      <alignment horizontal="right" vertical="center"/>
    </xf>
    <xf numFmtId="164" fontId="15" fillId="0" borderId="0" applyFont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164" fontId="15" fillId="0" borderId="0" applyFill="0" applyBorder="0" applyAlignment="0" applyProtection="0"/>
    <xf numFmtId="170" fontId="12" fillId="0" borderId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0" fontId="41" fillId="0" borderId="0">
      <alignment horizontal="center" vertical="center" wrapText="1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>
      <alignment horizontal="left"/>
    </xf>
    <xf numFmtId="0" fontId="1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34" fillId="0" borderId="0" applyAlignment="0">
      <alignment vertical="top" wrapText="1"/>
      <protection locked="0"/>
    </xf>
    <xf numFmtId="0" fontId="15" fillId="0" borderId="0"/>
    <xf numFmtId="0" fontId="12" fillId="0" borderId="0"/>
    <xf numFmtId="0" fontId="12" fillId="0" borderId="0"/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" fillId="0" borderId="0"/>
    <xf numFmtId="0" fontId="1" fillId="0" borderId="0"/>
    <xf numFmtId="0" fontId="45" fillId="0" borderId="0">
      <protection locked="0"/>
    </xf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Alignment="0">
      <alignment vertical="top" wrapText="1"/>
      <protection locked="0"/>
    </xf>
    <xf numFmtId="0" fontId="5" fillId="0" borderId="10">
      <alignment horizontal="center" vertical="center" wrapText="1"/>
    </xf>
    <xf numFmtId="171" fontId="12" fillId="0" borderId="0">
      <alignment horizontal="center" vertical="center"/>
    </xf>
    <xf numFmtId="171" fontId="12" fillId="0" borderId="0">
      <alignment horizontal="center" vertical="center"/>
    </xf>
    <xf numFmtId="9" fontId="15" fillId="0" borderId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65" fillId="0" borderId="0" applyAlignment="0">
      <alignment vertical="top" wrapText="1"/>
      <protection locked="0"/>
    </xf>
    <xf numFmtId="0" fontId="68" fillId="0" borderId="0"/>
    <xf numFmtId="0" fontId="12" fillId="0" borderId="0"/>
  </cellStyleXfs>
  <cellXfs count="350">
    <xf numFmtId="0" fontId="0" fillId="0" borderId="0" xfId="0"/>
    <xf numFmtId="0" fontId="4" fillId="0" borderId="0" xfId="0" applyFont="1" applyFill="1" applyAlignment="1" applyProtection="1">
      <alignment horizontal="left"/>
    </xf>
    <xf numFmtId="0" fontId="4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167" fontId="5" fillId="0" borderId="6" xfId="2" applyNumberFormat="1" applyFont="1" applyFill="1" applyBorder="1" applyAlignment="1" applyProtection="1">
      <alignment horizontal="center" vertical="center"/>
    </xf>
    <xf numFmtId="167" fontId="5" fillId="0" borderId="7" xfId="2" applyNumberFormat="1" applyFont="1" applyFill="1" applyBorder="1" applyAlignment="1" applyProtection="1">
      <alignment horizontal="center" vertical="center"/>
    </xf>
    <xf numFmtId="167" fontId="5" fillId="0" borderId="8" xfId="2" applyNumberFormat="1" applyFont="1" applyFill="1" applyBorder="1" applyAlignment="1" applyProtection="1">
      <alignment horizontal="center" vertical="center"/>
    </xf>
    <xf numFmtId="0" fontId="21" fillId="0" borderId="2" xfId="2" applyFont="1" applyBorder="1" applyAlignment="1" applyProtection="1">
      <alignment horizontal="center" vertical="center"/>
    </xf>
    <xf numFmtId="0" fontId="21" fillId="0" borderId="2" xfId="2" applyFont="1" applyBorder="1" applyAlignment="1" applyProtection="1">
      <alignment horizontal="left" vertical="center"/>
    </xf>
    <xf numFmtId="0" fontId="23" fillId="0" borderId="2" xfId="2" applyFont="1" applyBorder="1" applyAlignment="1" applyProtection="1">
      <alignment horizontal="left" vertical="center"/>
    </xf>
    <xf numFmtId="0" fontId="5" fillId="0" borderId="0" xfId="2" applyFont="1" applyFill="1" applyAlignment="1" applyProtection="1">
      <alignment horizontal="left"/>
    </xf>
    <xf numFmtId="0" fontId="39" fillId="0" borderId="0" xfId="2" applyFont="1" applyFill="1" applyAlignment="1" applyProtection="1">
      <alignment horizont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5" fillId="0" borderId="0" xfId="41" applyFont="1" applyFill="1" applyAlignment="1" applyProtection="1">
      <alignment horizontal="left"/>
    </xf>
    <xf numFmtId="0" fontId="3" fillId="0" borderId="0" xfId="41" applyFont="1" applyFill="1" applyAlignment="1" applyProtection="1">
      <alignment horizontal="left"/>
    </xf>
    <xf numFmtId="0" fontId="34" fillId="0" borderId="0" xfId="41" applyFill="1" applyAlignment="1" applyProtection="1"/>
    <xf numFmtId="0" fontId="34" fillId="0" borderId="0" xfId="41" applyAlignment="1" applyProtection="1"/>
    <xf numFmtId="0" fontId="39" fillId="0" borderId="0" xfId="41" applyFont="1" applyFill="1" applyAlignment="1" applyProtection="1">
      <alignment horizontal="center" vertical="center"/>
    </xf>
    <xf numFmtId="0" fontId="34" fillId="0" borderId="0" xfId="41" applyFill="1" applyAlignment="1" applyProtection="1">
      <alignment vertical="center"/>
    </xf>
    <xf numFmtId="0" fontId="2" fillId="2" borderId="0" xfId="84" applyFont="1" applyFill="1" applyAlignment="1" applyProtection="1">
      <alignment horizontal="left"/>
    </xf>
    <xf numFmtId="0" fontId="3" fillId="2" borderId="0" xfId="84" applyFont="1" applyFill="1" applyAlignment="1" applyProtection="1">
      <alignment horizontal="left"/>
    </xf>
    <xf numFmtId="0" fontId="18" fillId="0" borderId="0" xfId="84" applyFill="1" applyAlignment="1" applyProtection="1"/>
    <xf numFmtId="0" fontId="18" fillId="0" borderId="0" xfId="84" applyAlignment="1" applyProtection="1"/>
    <xf numFmtId="0" fontId="52" fillId="0" borderId="2" xfId="2" applyFont="1" applyBorder="1" applyAlignment="1" applyProtection="1">
      <alignment horizontal="left" vertical="center"/>
    </xf>
    <xf numFmtId="0" fontId="12" fillId="0" borderId="11" xfId="2" applyFont="1" applyFill="1" applyBorder="1" applyAlignment="1" applyProtection="1">
      <alignment horizontal="center" vertical="center" wrapText="1"/>
    </xf>
    <xf numFmtId="0" fontId="12" fillId="0" borderId="12" xfId="2" applyFont="1" applyFill="1" applyBorder="1" applyAlignment="1" applyProtection="1">
      <alignment horizontal="center" vertical="center" wrapText="1"/>
    </xf>
    <xf numFmtId="0" fontId="12" fillId="0" borderId="13" xfId="2" applyFont="1" applyFill="1" applyBorder="1" applyAlignment="1" applyProtection="1">
      <alignment horizontal="center" vertical="center" wrapText="1"/>
    </xf>
    <xf numFmtId="0" fontId="5" fillId="0" borderId="0" xfId="40" applyFont="1" applyFill="1" applyAlignment="1" applyProtection="1">
      <alignment horizontal="left"/>
    </xf>
    <xf numFmtId="0" fontId="22" fillId="0" borderId="2" xfId="2" applyFont="1" applyFill="1" applyBorder="1" applyAlignment="1" applyProtection="1">
      <alignment horizontal="center" vertical="center"/>
    </xf>
    <xf numFmtId="0" fontId="22" fillId="0" borderId="2" xfId="2" applyFont="1" applyFill="1" applyBorder="1" applyAlignment="1" applyProtection="1">
      <alignment horizontal="left" vertical="center"/>
    </xf>
    <xf numFmtId="0" fontId="21" fillId="0" borderId="2" xfId="2" applyFont="1" applyFill="1" applyBorder="1" applyAlignment="1" applyProtection="1">
      <alignment horizontal="center" vertical="center"/>
    </xf>
    <xf numFmtId="0" fontId="21" fillId="0" borderId="2" xfId="2" applyFont="1" applyFill="1" applyBorder="1" applyAlignment="1" applyProtection="1">
      <alignment horizontal="left" vertical="center"/>
    </xf>
    <xf numFmtId="0" fontId="59" fillId="0" borderId="2" xfId="2" applyFont="1" applyBorder="1" applyAlignment="1" applyProtection="1">
      <alignment horizontal="center" vertical="center"/>
    </xf>
    <xf numFmtId="0" fontId="59" fillId="0" borderId="2" xfId="2" applyFont="1" applyBorder="1" applyAlignment="1" applyProtection="1">
      <alignment horizontal="left" vertical="center"/>
    </xf>
    <xf numFmtId="4" fontId="21" fillId="0" borderId="2" xfId="2" applyNumberFormat="1" applyFont="1" applyBorder="1" applyAlignment="1" applyProtection="1">
      <alignment horizontal="right" vertical="center"/>
    </xf>
    <xf numFmtId="4" fontId="22" fillId="0" borderId="2" xfId="2" applyNumberFormat="1" applyFont="1" applyFill="1" applyBorder="1" applyAlignment="1" applyProtection="1">
      <alignment horizontal="right" vertical="center"/>
    </xf>
    <xf numFmtId="4" fontId="59" fillId="0" borderId="2" xfId="2" applyNumberFormat="1" applyFont="1" applyBorder="1" applyAlignment="1" applyProtection="1">
      <alignment horizontal="right" vertical="center"/>
    </xf>
    <xf numFmtId="4" fontId="21" fillId="0" borderId="2" xfId="2" applyNumberFormat="1" applyFont="1" applyFill="1" applyBorder="1" applyAlignment="1" applyProtection="1">
      <alignment horizontal="right" vertical="center"/>
    </xf>
    <xf numFmtId="4" fontId="52" fillId="0" borderId="2" xfId="2" applyNumberFormat="1" applyFont="1" applyBorder="1" applyAlignment="1" applyProtection="1">
      <alignment horizontal="right" vertical="center"/>
    </xf>
    <xf numFmtId="0" fontId="2" fillId="0" borderId="0" xfId="10" applyFont="1" applyAlignment="1" applyProtection="1">
      <alignment horizontal="left"/>
    </xf>
    <xf numFmtId="0" fontId="4" fillId="0" borderId="0" xfId="2" applyFont="1" applyAlignment="1" applyProtection="1"/>
    <xf numFmtId="0" fontId="4" fillId="0" borderId="0" xfId="2" applyFont="1" applyFill="1" applyAlignment="1" applyProtection="1">
      <alignment horizontal="left" vertical="center"/>
    </xf>
    <xf numFmtId="0" fontId="18" fillId="2" borderId="0" xfId="84" applyFill="1" applyAlignment="1" applyProtection="1">
      <alignment horizontal="left" vertical="top"/>
    </xf>
    <xf numFmtId="0" fontId="18" fillId="0" borderId="0" xfId="84" applyAlignment="1" applyProtection="1">
      <alignment horizontal="left" vertical="top"/>
    </xf>
    <xf numFmtId="0" fontId="0" fillId="0" borderId="0" xfId="0" applyAlignment="1" applyProtection="1">
      <alignment wrapText="1"/>
    </xf>
    <xf numFmtId="0" fontId="34" fillId="0" borderId="0" xfId="40" applyFont="1" applyFill="1" applyAlignment="1" applyProtection="1">
      <alignment horizontal="left" wrapText="1"/>
    </xf>
    <xf numFmtId="0" fontId="9" fillId="0" borderId="0" xfId="2" applyAlignment="1" applyProtection="1">
      <alignment vertical="top"/>
    </xf>
    <xf numFmtId="37" fontId="9" fillId="0" borderId="0" xfId="2" applyNumberFormat="1" applyFill="1" applyAlignment="1" applyProtection="1">
      <alignment horizontal="right" vertical="top"/>
    </xf>
    <xf numFmtId="0" fontId="9" fillId="0" borderId="0" xfId="2" applyFill="1" applyAlignment="1" applyProtection="1">
      <alignment horizontal="left" vertical="top" wrapText="1"/>
    </xf>
    <xf numFmtId="4" fontId="9" fillId="0" borderId="0" xfId="2" applyNumberFormat="1" applyFill="1" applyAlignment="1" applyProtection="1">
      <alignment horizontal="left" vertical="top" wrapText="1"/>
    </xf>
    <xf numFmtId="0" fontId="9" fillId="0" borderId="0" xfId="2" applyFont="1" applyAlignment="1" applyProtection="1">
      <alignment horizontal="left" vertical="top"/>
    </xf>
    <xf numFmtId="0" fontId="9" fillId="0" borderId="0" xfId="2" applyFill="1" applyAlignment="1" applyProtection="1">
      <alignment horizontal="left" vertical="top"/>
    </xf>
    <xf numFmtId="0" fontId="9" fillId="0" borderId="0" xfId="2" applyAlignment="1" applyProtection="1">
      <alignment horizontal="left" vertical="top"/>
    </xf>
    <xf numFmtId="0" fontId="34" fillId="0" borderId="0" xfId="41" applyFill="1" applyAlignment="1" applyProtection="1">
      <alignment horizontal="left" vertical="top"/>
    </xf>
    <xf numFmtId="0" fontId="34" fillId="0" borderId="0" xfId="41" applyAlignment="1" applyProtection="1">
      <alignment horizontal="left" vertical="top"/>
    </xf>
    <xf numFmtId="0" fontId="36" fillId="0" borderId="0" xfId="2" applyFont="1" applyFill="1" applyAlignment="1" applyProtection="1">
      <alignment horizontal="left" vertical="center"/>
    </xf>
    <xf numFmtId="0" fontId="35" fillId="0" borderId="0" xfId="0" applyFont="1" applyFill="1" applyAlignment="1" applyProtection="1">
      <alignment horizontal="left" vertical="center"/>
    </xf>
    <xf numFmtId="0" fontId="46" fillId="0" borderId="0" xfId="2" applyFont="1" applyFill="1" applyAlignment="1" applyProtection="1">
      <alignment horizontal="left" vertical="center"/>
    </xf>
    <xf numFmtId="0" fontId="37" fillId="0" borderId="0" xfId="2" applyFont="1" applyFill="1" applyAlignment="1" applyProtection="1">
      <alignment horizontal="left" vertical="top"/>
    </xf>
    <xf numFmtId="37" fontId="4" fillId="2" borderId="9" xfId="2" applyNumberFormat="1" applyFont="1" applyFill="1" applyBorder="1" applyAlignment="1" applyProtection="1">
      <alignment horizontal="right"/>
    </xf>
    <xf numFmtId="0" fontId="4" fillId="2" borderId="9" xfId="2" applyFont="1" applyFill="1" applyBorder="1" applyAlignment="1" applyProtection="1">
      <alignment horizontal="left" wrapText="1"/>
    </xf>
    <xf numFmtId="165" fontId="4" fillId="2" borderId="9" xfId="2" applyNumberFormat="1" applyFont="1" applyFill="1" applyBorder="1" applyAlignment="1" applyProtection="1">
      <alignment horizontal="right"/>
    </xf>
    <xf numFmtId="4" fontId="4" fillId="2" borderId="9" xfId="2" applyNumberFormat="1" applyFont="1" applyFill="1" applyBorder="1" applyAlignment="1" applyProtection="1">
      <alignment horizontal="right"/>
    </xf>
    <xf numFmtId="0" fontId="9" fillId="2" borderId="9" xfId="2" applyFill="1" applyBorder="1" applyAlignment="1" applyProtection="1">
      <alignment horizontal="left" vertical="top"/>
    </xf>
    <xf numFmtId="0" fontId="50" fillId="0" borderId="0" xfId="2" applyFont="1" applyFill="1" applyAlignment="1" applyProtection="1">
      <alignment horizontal="left" vertical="center"/>
    </xf>
    <xf numFmtId="37" fontId="4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0" fontId="4" fillId="0" borderId="2" xfId="2" applyFont="1" applyFill="1" applyBorder="1" applyAlignment="1" applyProtection="1">
      <alignment horizontal="left" wrapText="1"/>
    </xf>
    <xf numFmtId="2" fontId="4" fillId="0" borderId="2" xfId="2" applyNumberFormat="1" applyFont="1" applyFill="1" applyBorder="1" applyAlignment="1" applyProtection="1">
      <alignment horizontal="right"/>
    </xf>
    <xf numFmtId="4" fontId="4" fillId="0" borderId="2" xfId="2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" fontId="5" fillId="0" borderId="2" xfId="0" applyNumberFormat="1" applyFont="1" applyFill="1" applyBorder="1" applyAlignment="1" applyProtection="1">
      <alignment horizontal="right"/>
    </xf>
    <xf numFmtId="49" fontId="5" fillId="0" borderId="2" xfId="0" applyNumberFormat="1" applyFont="1" applyFill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2" fontId="5" fillId="0" borderId="2" xfId="0" applyNumberFormat="1" applyFont="1" applyFill="1" applyBorder="1" applyProtection="1"/>
    <xf numFmtId="4" fontId="5" fillId="0" borderId="2" xfId="0" applyNumberFormat="1" applyFont="1" applyFill="1" applyBorder="1" applyAlignment="1" applyProtection="1">
      <alignment horizontal="right"/>
    </xf>
    <xf numFmtId="39" fontId="5" fillId="0" borderId="2" xfId="40" applyNumberFormat="1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left" vertical="center"/>
    </xf>
    <xf numFmtId="0" fontId="69" fillId="0" borderId="0" xfId="0" applyFont="1" applyFill="1" applyAlignment="1" applyProtection="1">
      <alignment horizontal="left" vertical="center"/>
    </xf>
    <xf numFmtId="1" fontId="4" fillId="0" borderId="2" xfId="0" applyNumberFormat="1" applyFont="1" applyFill="1" applyBorder="1" applyAlignment="1" applyProtection="1">
      <alignment horizontal="right"/>
    </xf>
    <xf numFmtId="0" fontId="7" fillId="0" borderId="2" xfId="0" applyFont="1" applyFill="1" applyBorder="1" applyAlignment="1" applyProtection="1">
      <alignment horizontal="left" wrapText="1"/>
    </xf>
    <xf numFmtId="4" fontId="4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vertical="top"/>
    </xf>
    <xf numFmtId="0" fontId="47" fillId="0" borderId="0" xfId="0" applyFont="1" applyFill="1" applyAlignment="1" applyProtection="1">
      <alignment horizontal="left" vertical="center"/>
    </xf>
    <xf numFmtId="2" fontId="7" fillId="0" borderId="2" xfId="0" applyNumberFormat="1" applyFont="1" applyFill="1" applyBorder="1" applyAlignment="1" applyProtection="1">
      <alignment horizontal="right"/>
    </xf>
    <xf numFmtId="0" fontId="35" fillId="0" borderId="0" xfId="2" applyFont="1" applyFill="1" applyAlignment="1" applyProtection="1">
      <alignment horizontal="left" vertical="center"/>
    </xf>
    <xf numFmtId="37" fontId="5" fillId="0" borderId="2" xfId="41" applyNumberFormat="1" applyFont="1" applyFill="1" applyBorder="1" applyAlignment="1" applyProtection="1">
      <alignment horizontal="right"/>
    </xf>
    <xf numFmtId="49" fontId="5" fillId="0" borderId="2" xfId="41" applyNumberFormat="1" applyFont="1" applyFill="1" applyBorder="1" applyAlignment="1" applyProtection="1">
      <alignment horizontal="left" wrapText="1"/>
    </xf>
    <xf numFmtId="0" fontId="5" fillId="0" borderId="2" xfId="41" applyFont="1" applyFill="1" applyBorder="1" applyAlignment="1" applyProtection="1">
      <alignment horizontal="left" wrapText="1"/>
    </xf>
    <xf numFmtId="2" fontId="5" fillId="0" borderId="2" xfId="41" applyNumberFormat="1" applyFont="1" applyFill="1" applyBorder="1" applyAlignment="1" applyProtection="1">
      <alignment horizontal="right"/>
    </xf>
    <xf numFmtId="39" fontId="5" fillId="0" borderId="2" xfId="41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center"/>
    </xf>
    <xf numFmtId="2" fontId="19" fillId="0" borderId="2" xfId="41" applyNumberFormat="1" applyFont="1" applyFill="1" applyBorder="1" applyAlignment="1" applyProtection="1">
      <alignment horizontal="right" wrapText="1"/>
    </xf>
    <xf numFmtId="39" fontId="4" fillId="0" borderId="2" xfId="0" applyNumberFormat="1" applyFont="1" applyFill="1" applyBorder="1" applyAlignment="1" applyProtection="1">
      <alignment horizontal="right"/>
    </xf>
    <xf numFmtId="0" fontId="25" fillId="0" borderId="0" xfId="0" applyFont="1" applyFill="1" applyAlignment="1" applyProtection="1">
      <alignment horizontal="left" vertical="center"/>
    </xf>
    <xf numFmtId="0" fontId="30" fillId="0" borderId="0" xfId="0" applyFont="1" applyFill="1" applyAlignment="1" applyProtection="1">
      <alignment horizontal="left" vertical="center"/>
    </xf>
    <xf numFmtId="0" fontId="30" fillId="0" borderId="2" xfId="0" applyFont="1" applyFill="1" applyBorder="1" applyAlignment="1" applyProtection="1">
      <alignment vertical="center"/>
    </xf>
    <xf numFmtId="0" fontId="19" fillId="0" borderId="2" xfId="41" applyFont="1" applyFill="1" applyBorder="1" applyAlignment="1" applyProtection="1">
      <alignment horizontal="left" wrapText="1"/>
    </xf>
    <xf numFmtId="2" fontId="4" fillId="0" borderId="2" xfId="0" applyNumberFormat="1" applyFont="1" applyFill="1" applyBorder="1" applyAlignment="1" applyProtection="1">
      <alignment horizontal="right"/>
    </xf>
    <xf numFmtId="1" fontId="5" fillId="0" borderId="2" xfId="40" applyNumberFormat="1" applyFont="1" applyFill="1" applyBorder="1" applyAlignment="1" applyProtection="1">
      <alignment horizontal="right"/>
    </xf>
    <xf numFmtId="49" fontId="5" fillId="0" borderId="2" xfId="40" applyNumberFormat="1" applyFont="1" applyFill="1" applyBorder="1" applyAlignment="1" applyProtection="1">
      <alignment horizontal="left" wrapText="1"/>
    </xf>
    <xf numFmtId="0" fontId="5" fillId="0" borderId="2" xfId="85" applyFont="1" applyFill="1" applyBorder="1" applyAlignment="1" applyProtection="1">
      <alignment horizontal="left"/>
    </xf>
    <xf numFmtId="0" fontId="5" fillId="0" borderId="2" xfId="40" applyFont="1" applyFill="1" applyBorder="1" applyAlignment="1" applyProtection="1">
      <alignment horizontal="left" wrapText="1"/>
    </xf>
    <xf numFmtId="2" fontId="5" fillId="0" borderId="2" xfId="40" applyNumberFormat="1" applyFont="1" applyFill="1" applyBorder="1" applyAlignment="1" applyProtection="1">
      <alignment horizontal="right"/>
    </xf>
    <xf numFmtId="4" fontId="5" fillId="0" borderId="2" xfId="40" applyNumberFormat="1" applyFont="1" applyFill="1" applyBorder="1" applyAlignment="1" applyProtection="1">
      <alignment horizontal="right"/>
    </xf>
    <xf numFmtId="0" fontId="70" fillId="0" borderId="0" xfId="40" applyFont="1" applyFill="1" applyAlignment="1" applyProtection="1">
      <alignment vertical="top"/>
    </xf>
    <xf numFmtId="0" fontId="34" fillId="0" borderId="0" xfId="40" applyFont="1" applyFill="1" applyAlignment="1" applyProtection="1">
      <alignment vertical="top"/>
    </xf>
    <xf numFmtId="0" fontId="34" fillId="0" borderId="0" xfId="40" applyFont="1" applyAlignment="1" applyProtection="1">
      <alignment vertical="top"/>
    </xf>
    <xf numFmtId="0" fontId="19" fillId="0" borderId="2" xfId="40" applyFont="1" applyFill="1" applyBorder="1" applyAlignment="1" applyProtection="1">
      <alignment horizontal="left" wrapText="1"/>
    </xf>
    <xf numFmtId="2" fontId="7" fillId="0" borderId="2" xfId="40" applyNumberFormat="1" applyFont="1" applyFill="1" applyBorder="1" applyAlignment="1" applyProtection="1">
      <alignment horizontal="right" wrapText="1"/>
    </xf>
    <xf numFmtId="39" fontId="5" fillId="0" borderId="2" xfId="40" applyNumberFormat="1" applyFont="1" applyFill="1" applyBorder="1" applyAlignment="1" applyProtection="1">
      <alignment horizontal="right" vertical="center"/>
    </xf>
    <xf numFmtId="1" fontId="8" fillId="0" borderId="2" xfId="40" applyNumberFormat="1" applyFont="1" applyFill="1" applyBorder="1" applyAlignment="1" applyProtection="1">
      <alignment horizontal="right"/>
    </xf>
    <xf numFmtId="0" fontId="8" fillId="0" borderId="2" xfId="40" applyFont="1" applyFill="1" applyBorder="1" applyAlignment="1" applyProtection="1">
      <alignment horizontal="left" wrapText="1"/>
    </xf>
    <xf numFmtId="4" fontId="8" fillId="0" borderId="2" xfId="40" applyNumberFormat="1" applyFont="1" applyFill="1" applyBorder="1" applyAlignment="1" applyProtection="1">
      <alignment horizontal="right"/>
    </xf>
    <xf numFmtId="0" fontId="34" fillId="0" borderId="2" xfId="40" applyFont="1" applyFill="1" applyBorder="1" applyAlignment="1" applyProtection="1">
      <alignment horizontal="left" vertical="top"/>
    </xf>
    <xf numFmtId="0" fontId="34" fillId="0" borderId="0" xfId="40" applyFont="1" applyFill="1" applyAlignment="1" applyProtection="1">
      <alignment horizontal="left" vertical="top"/>
    </xf>
    <xf numFmtId="0" fontId="34" fillId="0" borderId="0" xfId="40" applyFont="1" applyAlignment="1" applyProtection="1">
      <alignment horizontal="left" vertical="top"/>
    </xf>
    <xf numFmtId="0" fontId="61" fillId="0" borderId="0" xfId="40" applyFont="1" applyFill="1" applyAlignment="1" applyProtection="1">
      <alignment horizontal="left" vertical="center"/>
    </xf>
    <xf numFmtId="0" fontId="19" fillId="0" borderId="2" xfId="0" applyFont="1" applyFill="1" applyBorder="1" applyAlignment="1" applyProtection="1">
      <alignment horizontal="left" wrapText="1"/>
    </xf>
    <xf numFmtId="2" fontId="19" fillId="0" borderId="2" xfId="0" applyNumberFormat="1" applyFont="1" applyFill="1" applyBorder="1" applyAlignment="1" applyProtection="1">
      <alignment horizontal="right" wrapText="1"/>
    </xf>
    <xf numFmtId="39" fontId="5" fillId="0" borderId="2" xfId="0" applyNumberFormat="1" applyFont="1" applyFill="1" applyBorder="1" applyAlignment="1" applyProtection="1">
      <alignment horizontal="center"/>
    </xf>
    <xf numFmtId="2" fontId="32" fillId="0" borderId="0" xfId="0" applyNumberFormat="1" applyFont="1" applyFill="1" applyAlignment="1" applyProtection="1">
      <alignment horizontal="left" vertical="center"/>
    </xf>
    <xf numFmtId="0" fontId="72" fillId="0" borderId="0" xfId="0" applyFont="1" applyFill="1" applyAlignment="1" applyProtection="1">
      <alignment horizontal="left" vertical="top"/>
    </xf>
    <xf numFmtId="3" fontId="5" fillId="0" borderId="2" xfId="0" applyNumberFormat="1" applyFont="1" applyFill="1" applyBorder="1" applyAlignment="1" applyProtection="1">
      <alignment horizontal="right"/>
    </xf>
    <xf numFmtId="2" fontId="48" fillId="0" borderId="0" xfId="0" applyNumberFormat="1" applyFont="1" applyFill="1" applyAlignment="1" applyProtection="1">
      <alignment horizontal="left" vertical="center"/>
    </xf>
    <xf numFmtId="0" fontId="5" fillId="0" borderId="2" xfId="40" applyFont="1" applyFill="1" applyBorder="1" applyAlignment="1" applyProtection="1">
      <alignment horizontal="left"/>
    </xf>
    <xf numFmtId="0" fontId="5" fillId="0" borderId="2" xfId="40" applyFont="1" applyFill="1" applyBorder="1" applyAlignment="1" applyProtection="1">
      <alignment horizontal="left" shrinkToFit="1"/>
    </xf>
    <xf numFmtId="4" fontId="5" fillId="0" borderId="2" xfId="40" applyNumberFormat="1" applyFont="1" applyFill="1" applyBorder="1" applyAlignment="1" applyProtection="1">
      <alignment horizontal="right" shrinkToFit="1"/>
    </xf>
    <xf numFmtId="0" fontId="32" fillId="0" borderId="0" xfId="40" applyFont="1" applyFill="1" applyAlignment="1" applyProtection="1">
      <alignment vertical="center"/>
    </xf>
    <xf numFmtId="2" fontId="35" fillId="0" borderId="0" xfId="40" applyNumberFormat="1" applyFont="1" applyFill="1" applyAlignment="1" applyProtection="1">
      <alignment horizontal="left" vertical="center"/>
    </xf>
    <xf numFmtId="2" fontId="5" fillId="0" borderId="2" xfId="0" applyNumberFormat="1" applyFont="1" applyFill="1" applyBorder="1" applyAlignment="1" applyProtection="1">
      <alignment horizontal="right"/>
    </xf>
    <xf numFmtId="0" fontId="33" fillId="0" borderId="0" xfId="0" applyFont="1" applyFill="1" applyAlignment="1" applyProtection="1">
      <alignment horizontal="left" vertical="center"/>
    </xf>
    <xf numFmtId="0" fontId="34" fillId="0" borderId="0" xfId="0" applyFont="1" applyFill="1" applyAlignment="1" applyProtection="1">
      <alignment horizontal="left" vertical="top"/>
    </xf>
    <xf numFmtId="1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4" fontId="8" fillId="0" borderId="2" xfId="0" applyNumberFormat="1" applyFont="1" applyFill="1" applyBorder="1" applyAlignment="1" applyProtection="1">
      <alignment horizontal="right"/>
    </xf>
    <xf numFmtId="0" fontId="64" fillId="0" borderId="0" xfId="0" applyFont="1" applyFill="1" applyAlignment="1" applyProtection="1">
      <alignment horizontal="left" vertical="top"/>
    </xf>
    <xf numFmtId="49" fontId="8" fillId="0" borderId="2" xfId="0" applyNumberFormat="1" applyFont="1" applyFill="1" applyBorder="1" applyAlignment="1" applyProtection="1">
      <alignment horizontal="left" wrapText="1"/>
    </xf>
    <xf numFmtId="0" fontId="7" fillId="0" borderId="2" xfId="18" applyFont="1" applyFill="1" applyBorder="1" applyAlignment="1" applyProtection="1">
      <alignment horizontal="left" vertical="center" wrapText="1"/>
    </xf>
    <xf numFmtId="0" fontId="73" fillId="0" borderId="0" xfId="0" applyFont="1" applyFill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 vertical="top"/>
    </xf>
    <xf numFmtId="0" fontId="33" fillId="0" borderId="16" xfId="0" applyFont="1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 vertical="center"/>
    </xf>
    <xf numFmtId="0" fontId="25" fillId="0" borderId="16" xfId="0" applyFont="1" applyFill="1" applyBorder="1" applyAlignment="1" applyProtection="1">
      <alignment horizontal="left" vertical="center"/>
    </xf>
    <xf numFmtId="39" fontId="5" fillId="0" borderId="2" xfId="39" applyNumberFormat="1" applyFont="1" applyFill="1" applyBorder="1" applyAlignment="1" applyProtection="1">
      <alignment horizontal="center"/>
    </xf>
    <xf numFmtId="2" fontId="19" fillId="0" borderId="2" xfId="0" applyNumberFormat="1" applyFont="1" applyFill="1" applyBorder="1" applyAlignment="1" applyProtection="1">
      <alignment horizontal="right"/>
    </xf>
    <xf numFmtId="0" fontId="28" fillId="0" borderId="0" xfId="0" applyFont="1" applyFill="1" applyAlignment="1" applyProtection="1">
      <alignment horizontal="left" vertical="center"/>
    </xf>
    <xf numFmtId="0" fontId="76" fillId="0" borderId="0" xfId="40" applyFont="1" applyFill="1" applyAlignment="1" applyProtection="1">
      <alignment horizontal="left" vertical="center"/>
    </xf>
    <xf numFmtId="0" fontId="18" fillId="0" borderId="0" xfId="40" applyFill="1" applyAlignment="1" applyProtection="1">
      <alignment horizontal="left" vertical="top"/>
    </xf>
    <xf numFmtId="0" fontId="18" fillId="0" borderId="0" xfId="40" applyAlignment="1" applyProtection="1">
      <alignment horizontal="left" vertical="top"/>
    </xf>
    <xf numFmtId="0" fontId="7" fillId="0" borderId="2" xfId="40" applyFont="1" applyFill="1" applyBorder="1" applyAlignment="1" applyProtection="1">
      <alignment horizontal="left" wrapText="1"/>
    </xf>
    <xf numFmtId="2" fontId="7" fillId="0" borderId="2" xfId="40" applyNumberFormat="1" applyFont="1" applyFill="1" applyBorder="1" applyAlignment="1" applyProtection="1">
      <alignment horizontal="right"/>
    </xf>
    <xf numFmtId="0" fontId="18" fillId="0" borderId="2" xfId="40" applyFill="1" applyBorder="1" applyAlignment="1" applyProtection="1">
      <alignment vertical="top"/>
    </xf>
    <xf numFmtId="0" fontId="35" fillId="0" borderId="0" xfId="40" applyFont="1" applyFill="1" applyAlignment="1" applyProtection="1">
      <alignment horizontal="left" vertical="center"/>
    </xf>
    <xf numFmtId="0" fontId="5" fillId="0" borderId="2" xfId="81" applyFont="1" applyFill="1" applyBorder="1" applyAlignment="1" applyProtection="1">
      <alignment horizontal="left" wrapText="1"/>
    </xf>
    <xf numFmtId="0" fontId="11" fillId="0" borderId="0" xfId="0" applyFont="1" applyFill="1" applyAlignment="1" applyProtection="1">
      <alignment horizontal="left" vertical="top"/>
    </xf>
    <xf numFmtId="0" fontId="29" fillId="0" borderId="0" xfId="0" applyFont="1" applyFill="1" applyAlignment="1" applyProtection="1">
      <alignment horizontal="left" vertical="top"/>
    </xf>
    <xf numFmtId="4" fontId="28" fillId="0" borderId="0" xfId="0" applyNumberFormat="1" applyFont="1" applyFill="1" applyAlignment="1" applyProtection="1">
      <alignment horizontal="left" vertical="center"/>
    </xf>
    <xf numFmtId="0" fontId="70" fillId="0" borderId="0" xfId="0" applyFont="1" applyFill="1" applyAlignment="1" applyProtection="1">
      <alignment horizontal="left" vertical="top"/>
    </xf>
    <xf numFmtId="37" fontId="5" fillId="0" borderId="2" xfId="40" applyNumberFormat="1" applyFont="1" applyFill="1" applyBorder="1" applyAlignment="1" applyProtection="1">
      <alignment horizontal="right"/>
    </xf>
    <xf numFmtId="0" fontId="5" fillId="0" borderId="2" xfId="18" applyFont="1" applyFill="1" applyBorder="1" applyAlignment="1" applyProtection="1">
      <alignment horizontal="left" wrapText="1"/>
    </xf>
    <xf numFmtId="4" fontId="5" fillId="0" borderId="2" xfId="40" applyNumberFormat="1" applyFont="1" applyFill="1" applyBorder="1" applyAlignment="1" applyProtection="1">
      <alignment shrinkToFit="1"/>
    </xf>
    <xf numFmtId="39" fontId="5" fillId="0" borderId="2" xfId="40" applyNumberFormat="1" applyFont="1" applyFill="1" applyBorder="1" applyAlignment="1" applyProtection="1">
      <alignment horizontal="right"/>
    </xf>
    <xf numFmtId="0" fontId="32" fillId="0" borderId="0" xfId="40" applyFont="1" applyFill="1" applyAlignment="1" applyProtection="1">
      <alignment horizontal="left" vertical="top"/>
    </xf>
    <xf numFmtId="0" fontId="18" fillId="0" borderId="0" xfId="40" applyFill="1" applyAlignment="1" applyProtection="1">
      <alignment vertical="top"/>
    </xf>
    <xf numFmtId="0" fontId="18" fillId="0" borderId="0" xfId="40" applyAlignment="1" applyProtection="1">
      <alignment vertical="top"/>
    </xf>
    <xf numFmtId="0" fontId="33" fillId="0" borderId="0" xfId="40" applyFont="1" applyFill="1" applyAlignment="1" applyProtection="1">
      <alignment horizontal="left" vertical="center"/>
    </xf>
    <xf numFmtId="0" fontId="32" fillId="0" borderId="0" xfId="40" applyFont="1" applyFill="1" applyAlignment="1" applyProtection="1">
      <alignment horizontal="center" vertical="center"/>
    </xf>
    <xf numFmtId="0" fontId="18" fillId="0" borderId="0" xfId="40" applyFill="1" applyAlignment="1" applyProtection="1">
      <alignment horizontal="right" vertical="center"/>
    </xf>
    <xf numFmtId="0" fontId="18" fillId="0" borderId="0" xfId="40" applyFill="1" applyAlignment="1" applyProtection="1">
      <alignment horizontal="center" vertical="center"/>
    </xf>
    <xf numFmtId="0" fontId="33" fillId="0" borderId="0" xfId="40" applyFont="1" applyFill="1" applyAlignment="1" applyProtection="1">
      <alignment horizontal="center" vertical="center"/>
    </xf>
    <xf numFmtId="0" fontId="7" fillId="0" borderId="2" xfId="40" applyFont="1" applyFill="1" applyBorder="1" applyAlignment="1" applyProtection="1">
      <alignment horizontal="left" vertical="center" wrapText="1"/>
    </xf>
    <xf numFmtId="0" fontId="67" fillId="0" borderId="0" xfId="40" applyFont="1" applyFill="1" applyAlignment="1" applyProtection="1">
      <alignment horizontal="left" vertical="center"/>
    </xf>
    <xf numFmtId="0" fontId="71" fillId="0" borderId="0" xfId="40" applyFont="1" applyFill="1" applyAlignment="1" applyProtection="1">
      <alignment horizontal="left" vertical="center"/>
    </xf>
    <xf numFmtId="37" fontId="8" fillId="0" borderId="2" xfId="6" applyNumberFormat="1" applyFont="1" applyFill="1" applyBorder="1" applyAlignment="1" applyProtection="1">
      <alignment horizontal="right"/>
    </xf>
    <xf numFmtId="49" fontId="8" fillId="0" borderId="2" xfId="6" applyNumberFormat="1" applyFont="1" applyFill="1" applyBorder="1" applyAlignment="1" applyProtection="1">
      <alignment horizontal="left" wrapText="1"/>
    </xf>
    <xf numFmtId="0" fontId="8" fillId="0" borderId="2" xfId="6" applyFont="1" applyFill="1" applyBorder="1" applyAlignment="1" applyProtection="1">
      <alignment horizontal="left" wrapText="1"/>
    </xf>
    <xf numFmtId="0" fontId="7" fillId="0" borderId="14" xfId="81" applyFont="1" applyFill="1" applyBorder="1" applyAlignment="1" applyProtection="1">
      <alignment horizontal="left" vertical="center" wrapText="1"/>
    </xf>
    <xf numFmtId="0" fontId="7" fillId="0" borderId="2" xfId="6" applyFont="1" applyFill="1" applyBorder="1" applyAlignment="1" applyProtection="1">
      <alignment horizontal="left" wrapText="1"/>
    </xf>
    <xf numFmtId="2" fontId="7" fillId="0" borderId="2" xfId="6" applyNumberFormat="1" applyFont="1" applyFill="1" applyBorder="1" applyAlignment="1" applyProtection="1">
      <alignment horizontal="right"/>
    </xf>
    <xf numFmtId="39" fontId="5" fillId="0" borderId="2" xfId="6" applyNumberFormat="1" applyFont="1" applyFill="1" applyBorder="1" applyAlignment="1" applyProtection="1">
      <alignment horizontal="right"/>
    </xf>
    <xf numFmtId="0" fontId="60" fillId="0" borderId="2" xfId="6" applyFont="1" applyFill="1" applyBorder="1" applyAlignment="1" applyProtection="1">
      <alignment horizontal="right" vertical="center"/>
    </xf>
    <xf numFmtId="0" fontId="69" fillId="0" borderId="0" xfId="0" applyFont="1" applyFill="1" applyAlignment="1" applyProtection="1">
      <alignment horizontal="left" vertical="top"/>
    </xf>
    <xf numFmtId="0" fontId="12" fillId="0" borderId="0" xfId="6" applyFill="1" applyAlignment="1" applyProtection="1">
      <alignment horizontal="left" vertical="top"/>
    </xf>
    <xf numFmtId="0" fontId="12" fillId="0" borderId="0" xfId="6" applyAlignment="1" applyProtection="1">
      <alignment horizontal="left" vertical="top"/>
    </xf>
    <xf numFmtId="37" fontId="5" fillId="0" borderId="2" xfId="0" applyNumberFormat="1" applyFont="1" applyFill="1" applyBorder="1" applyAlignment="1" applyProtection="1">
      <alignment horizontal="right"/>
    </xf>
    <xf numFmtId="39" fontId="5" fillId="0" borderId="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34" fillId="0" borderId="0" xfId="18" applyFill="1" applyAlignment="1" applyProtection="1">
      <alignment horizontal="left" vertical="top"/>
    </xf>
    <xf numFmtId="0" fontId="34" fillId="0" borderId="0" xfId="18" applyAlignment="1" applyProtection="1">
      <alignment horizontal="left" vertical="top"/>
    </xf>
    <xf numFmtId="49" fontId="5" fillId="0" borderId="2" xfId="10" applyNumberFormat="1" applyFont="1" applyFill="1" applyBorder="1" applyAlignment="1" applyProtection="1">
      <alignment horizontal="left" wrapText="1"/>
    </xf>
    <xf numFmtId="0" fontId="58" fillId="0" borderId="0" xfId="0" applyFont="1" applyFill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wrapText="1"/>
    </xf>
    <xf numFmtId="2" fontId="7" fillId="0" borderId="2" xfId="10" applyNumberFormat="1" applyFont="1" applyFill="1" applyBorder="1" applyAlignment="1" applyProtection="1">
      <alignment horizontal="right"/>
    </xf>
    <xf numFmtId="0" fontId="60" fillId="0" borderId="0" xfId="0" applyFont="1" applyFill="1" applyAlignment="1" applyProtection="1">
      <alignment horizontal="left" vertical="center"/>
    </xf>
    <xf numFmtId="0" fontId="30" fillId="0" borderId="2" xfId="0" applyFont="1" applyFill="1" applyBorder="1" applyAlignment="1" applyProtection="1">
      <alignment horizontal="left" vertical="center"/>
    </xf>
    <xf numFmtId="0" fontId="34" fillId="0" borderId="0" xfId="40" applyFont="1" applyFill="1" applyAlignment="1" applyProtection="1">
      <alignment horizontal="right" vertical="center"/>
    </xf>
    <xf numFmtId="0" fontId="34" fillId="0" borderId="0" xfId="40" applyFont="1" applyFill="1" applyAlignment="1" applyProtection="1">
      <alignment horizontal="center" vertical="center"/>
    </xf>
    <xf numFmtId="1" fontId="5" fillId="0" borderId="2" xfId="10" applyNumberFormat="1" applyFont="1" applyFill="1" applyBorder="1" applyAlignment="1" applyProtection="1">
      <alignment horizontal="right" wrapText="1"/>
    </xf>
    <xf numFmtId="0" fontId="5" fillId="0" borderId="2" xfId="10" applyFont="1" applyFill="1" applyBorder="1" applyAlignment="1" applyProtection="1">
      <alignment horizontal="left" wrapText="1"/>
    </xf>
    <xf numFmtId="2" fontId="5" fillId="0" borderId="2" xfId="10" applyNumberFormat="1" applyFont="1" applyFill="1" applyBorder="1" applyAlignment="1" applyProtection="1">
      <alignment horizontal="right"/>
    </xf>
    <xf numFmtId="4" fontId="5" fillId="0" borderId="2" xfId="10" applyNumberFormat="1" applyFont="1" applyFill="1" applyBorder="1" applyAlignment="1" applyProtection="1">
      <alignment horizontal="right"/>
    </xf>
    <xf numFmtId="39" fontId="38" fillId="0" borderId="0" xfId="10" applyNumberFormat="1" applyFont="1" applyFill="1" applyAlignment="1" applyProtection="1">
      <alignment horizontal="left" vertical="center"/>
    </xf>
    <xf numFmtId="0" fontId="27" fillId="0" borderId="0" xfId="10" applyFont="1" applyFill="1" applyAlignment="1" applyProtection="1">
      <alignment horizontal="left" vertical="center" textRotation="90" wrapText="1"/>
    </xf>
    <xf numFmtId="0" fontId="9" fillId="0" borderId="0" xfId="10" applyFill="1" applyAlignment="1" applyProtection="1">
      <alignment horizontal="left" vertical="top"/>
    </xf>
    <xf numFmtId="0" fontId="9" fillId="0" borderId="0" xfId="10" applyAlignment="1" applyProtection="1">
      <alignment horizontal="left" vertical="top"/>
    </xf>
    <xf numFmtId="1" fontId="5" fillId="0" borderId="2" xfId="10" applyNumberFormat="1" applyFont="1" applyFill="1" applyBorder="1" applyAlignment="1" applyProtection="1">
      <alignment horizontal="right"/>
    </xf>
    <xf numFmtId="0" fontId="7" fillId="0" borderId="2" xfId="0" applyFont="1" applyFill="1" applyBorder="1" applyAlignment="1" applyProtection="1">
      <alignment horizontal="left" vertical="center" wrapText="1"/>
    </xf>
    <xf numFmtId="39" fontId="5" fillId="0" borderId="2" xfId="10" applyNumberFormat="1" applyFont="1" applyFill="1" applyBorder="1" applyAlignment="1" applyProtection="1">
      <alignment horizontal="right"/>
    </xf>
    <xf numFmtId="0" fontId="70" fillId="0" borderId="0" xfId="10" applyFont="1" applyFill="1" applyAlignment="1" applyProtection="1">
      <alignment horizontal="left" vertical="center"/>
    </xf>
    <xf numFmtId="0" fontId="32" fillId="0" borderId="0" xfId="40" applyFont="1" applyFill="1" applyAlignment="1" applyProtection="1">
      <alignment horizontal="left" vertical="center"/>
    </xf>
    <xf numFmtId="39" fontId="5" fillId="0" borderId="2" xfId="10" applyNumberFormat="1" applyFont="1" applyFill="1" applyBorder="1" applyAlignment="1" applyProtection="1">
      <alignment horizontal="center"/>
    </xf>
    <xf numFmtId="4" fontId="5" fillId="0" borderId="2" xfId="0" applyNumberFormat="1" applyFont="1" applyBorder="1" applyAlignment="1" applyProtection="1">
      <alignment horizontal="right"/>
    </xf>
    <xf numFmtId="2" fontId="7" fillId="0" borderId="2" xfId="0" applyNumberFormat="1" applyFont="1" applyFill="1" applyBorder="1" applyAlignment="1" applyProtection="1">
      <alignment horizontal="right" wrapText="1"/>
    </xf>
    <xf numFmtId="4" fontId="8" fillId="0" borderId="2" xfId="0" applyNumberFormat="1" applyFont="1" applyBorder="1" applyAlignment="1" applyProtection="1">
      <alignment horizontal="right"/>
    </xf>
    <xf numFmtId="4" fontId="0" fillId="0" borderId="0" xfId="0" applyNumberFormat="1" applyAlignment="1" applyProtection="1">
      <alignment vertical="top"/>
    </xf>
    <xf numFmtId="0" fontId="9" fillId="0" borderId="2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vertical="center"/>
    </xf>
    <xf numFmtId="0" fontId="9" fillId="0" borderId="0" xfId="2" applyFill="1" applyAlignment="1" applyProtection="1">
      <alignment horizontal="left" vertical="center"/>
    </xf>
    <xf numFmtId="1" fontId="7" fillId="0" borderId="2" xfId="0" applyNumberFormat="1" applyFont="1" applyFill="1" applyBorder="1" applyAlignment="1" applyProtection="1">
      <alignment horizontal="right"/>
    </xf>
    <xf numFmtId="4" fontId="7" fillId="0" borderId="2" xfId="0" applyNumberFormat="1" applyFont="1" applyBorder="1" applyAlignment="1" applyProtection="1">
      <alignment horizontal="right"/>
    </xf>
    <xf numFmtId="0" fontId="0" fillId="0" borderId="15" xfId="0" applyFill="1" applyBorder="1" applyAlignment="1" applyProtection="1">
      <alignment horizontal="right" vertical="center"/>
    </xf>
    <xf numFmtId="0" fontId="0" fillId="0" borderId="0" xfId="0" applyFill="1" applyAlignment="1" applyProtection="1">
      <alignment vertical="center"/>
    </xf>
    <xf numFmtId="4" fontId="7" fillId="3" borderId="2" xfId="0" applyNumberFormat="1" applyFont="1" applyFill="1" applyBorder="1" applyAlignment="1" applyProtection="1">
      <alignment horizontal="right"/>
    </xf>
    <xf numFmtId="0" fontId="34" fillId="0" borderId="2" xfId="0" applyFont="1" applyFill="1" applyBorder="1" applyAlignment="1" applyProtection="1">
      <alignment horizontal="left" vertical="top"/>
    </xf>
    <xf numFmtId="0" fontId="0" fillId="0" borderId="15" xfId="0" applyFill="1" applyBorder="1" applyAlignment="1" applyProtection="1">
      <alignment vertical="top"/>
    </xf>
    <xf numFmtId="0" fontId="0" fillId="0" borderId="15" xfId="0" applyFill="1" applyBorder="1" applyAlignment="1" applyProtection="1">
      <alignment vertical="center"/>
    </xf>
    <xf numFmtId="2" fontId="0" fillId="0" borderId="0" xfId="0" applyNumberFormat="1" applyFill="1" applyAlignment="1" applyProtection="1">
      <alignment vertical="top"/>
    </xf>
    <xf numFmtId="4" fontId="8" fillId="2" borderId="2" xfId="0" applyNumberFormat="1" applyFont="1" applyFill="1" applyBorder="1" applyAlignment="1" applyProtection="1">
      <alignment horizontal="right"/>
    </xf>
    <xf numFmtId="0" fontId="32" fillId="0" borderId="0" xfId="0" applyFont="1" applyFill="1" applyAlignment="1" applyProtection="1">
      <alignment vertical="center"/>
    </xf>
    <xf numFmtId="2" fontId="0" fillId="0" borderId="0" xfId="0" applyNumberFormat="1" applyFill="1" applyAlignment="1" applyProtection="1">
      <alignment horizontal="left" vertical="top"/>
    </xf>
    <xf numFmtId="2" fontId="0" fillId="0" borderId="0" xfId="0" applyNumberFormat="1" applyFill="1" applyAlignment="1" applyProtection="1">
      <alignment horizontal="left" vertical="center"/>
    </xf>
    <xf numFmtId="4" fontId="8" fillId="3" borderId="2" xfId="0" applyNumberFormat="1" applyFont="1" applyFill="1" applyBorder="1" applyAlignment="1" applyProtection="1">
      <alignment horizontal="right"/>
    </xf>
    <xf numFmtId="0" fontId="9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left" vertical="top"/>
    </xf>
    <xf numFmtId="2" fontId="66" fillId="0" borderId="2" xfId="0" applyNumberFormat="1" applyFont="1" applyFill="1" applyBorder="1" applyAlignment="1" applyProtection="1">
      <alignment horizontal="right" wrapText="1"/>
    </xf>
    <xf numFmtId="0" fontId="0" fillId="0" borderId="2" xfId="0" applyBorder="1" applyAlignment="1" applyProtection="1">
      <alignment horizontal="left" vertical="top"/>
    </xf>
    <xf numFmtId="1" fontId="4" fillId="0" borderId="2" xfId="40" applyNumberFormat="1" applyFont="1" applyBorder="1" applyAlignment="1" applyProtection="1">
      <alignment horizontal="right"/>
    </xf>
    <xf numFmtId="0" fontId="4" fillId="0" borderId="2" xfId="40" applyFont="1" applyBorder="1" applyAlignment="1" applyProtection="1">
      <alignment horizontal="left" wrapText="1"/>
    </xf>
    <xf numFmtId="2" fontId="4" fillId="0" borderId="2" xfId="40" applyNumberFormat="1" applyFont="1" applyFill="1" applyBorder="1" applyAlignment="1" applyProtection="1">
      <alignment horizontal="right"/>
    </xf>
    <xf numFmtId="4" fontId="4" fillId="0" borderId="2" xfId="40" applyNumberFormat="1" applyFont="1" applyFill="1" applyBorder="1" applyAlignment="1" applyProtection="1">
      <alignment horizontal="right"/>
    </xf>
    <xf numFmtId="0" fontId="48" fillId="0" borderId="0" xfId="40" applyFont="1" applyFill="1" applyAlignment="1" applyProtection="1">
      <alignment horizontal="left" vertical="center"/>
    </xf>
    <xf numFmtId="2" fontId="34" fillId="0" borderId="0" xfId="40" applyNumberFormat="1" applyFont="1" applyFill="1" applyAlignment="1" applyProtection="1">
      <alignment horizontal="left" vertical="top"/>
    </xf>
    <xf numFmtId="0" fontId="34" fillId="0" borderId="0" xfId="40" applyFont="1" applyFill="1" applyProtection="1"/>
    <xf numFmtId="0" fontId="34" fillId="0" borderId="0" xfId="40" applyFont="1" applyProtection="1"/>
    <xf numFmtId="0" fontId="49" fillId="0" borderId="2" xfId="40" applyFont="1" applyFill="1" applyBorder="1" applyAlignment="1" applyProtection="1">
      <alignment horizontal="left" wrapText="1"/>
    </xf>
    <xf numFmtId="2" fontId="7" fillId="0" borderId="2" xfId="40" applyNumberFormat="1" applyFont="1" applyFill="1" applyBorder="1" applyProtection="1"/>
    <xf numFmtId="4" fontId="49" fillId="0" borderId="2" xfId="40" applyNumberFormat="1" applyFont="1" applyFill="1" applyBorder="1" applyAlignment="1" applyProtection="1">
      <alignment horizontal="right"/>
    </xf>
    <xf numFmtId="39" fontId="49" fillId="0" borderId="2" xfId="40" applyNumberFormat="1" applyFont="1" applyFill="1" applyBorder="1" applyAlignment="1" applyProtection="1">
      <alignment horizontal="center"/>
    </xf>
    <xf numFmtId="165" fontId="4" fillId="0" borderId="2" xfId="40" applyNumberFormat="1" applyFont="1" applyBorder="1" applyAlignment="1" applyProtection="1">
      <alignment horizontal="right"/>
    </xf>
    <xf numFmtId="4" fontId="4" fillId="0" borderId="2" xfId="40" applyNumberFormat="1" applyFont="1" applyBorder="1" applyAlignment="1" applyProtection="1">
      <alignment horizontal="right"/>
    </xf>
    <xf numFmtId="0" fontId="34" fillId="0" borderId="2" xfId="40" applyFont="1" applyBorder="1" applyAlignment="1" applyProtection="1">
      <alignment horizontal="left" vertical="top"/>
    </xf>
    <xf numFmtId="1" fontId="4" fillId="0" borderId="2" xfId="0" applyNumberFormat="1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wrapText="1"/>
    </xf>
    <xf numFmtId="2" fontId="4" fillId="0" borderId="2" xfId="0" applyNumberFormat="1" applyFont="1" applyBorder="1" applyAlignment="1" applyProtection="1">
      <alignment horizontal="right"/>
    </xf>
    <xf numFmtId="4" fontId="4" fillId="0" borderId="2" xfId="0" applyNumberFormat="1" applyFont="1" applyBorder="1" applyAlignment="1" applyProtection="1">
      <alignment horizontal="right"/>
    </xf>
    <xf numFmtId="0" fontId="54" fillId="0" borderId="0" xfId="0" applyFont="1" applyFill="1" applyAlignment="1" applyProtection="1">
      <alignment horizontal="right" vertical="center"/>
    </xf>
    <xf numFmtId="0" fontId="53" fillId="0" borderId="0" xfId="0" applyFont="1" applyFill="1" applyAlignment="1" applyProtection="1">
      <alignment horizontal="right" vertical="center"/>
    </xf>
    <xf numFmtId="166" fontId="55" fillId="0" borderId="0" xfId="0" applyNumberFormat="1" applyFont="1" applyFill="1" applyAlignment="1" applyProtection="1">
      <alignment vertical="center"/>
    </xf>
    <xf numFmtId="0" fontId="56" fillId="0" borderId="0" xfId="0" applyFont="1" applyFill="1" applyAlignment="1" applyProtection="1">
      <alignment horizontal="right" vertical="center"/>
    </xf>
    <xf numFmtId="0" fontId="57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top"/>
    </xf>
    <xf numFmtId="4" fontId="5" fillId="0" borderId="2" xfId="0" applyNumberFormat="1" applyFont="1" applyFill="1" applyBorder="1" applyAlignment="1" applyProtection="1">
      <alignment shrinkToFit="1"/>
    </xf>
    <xf numFmtId="0" fontId="5" fillId="0" borderId="2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shrinkToFit="1"/>
    </xf>
    <xf numFmtId="0" fontId="34" fillId="0" borderId="0" xfId="0" applyFont="1" applyFill="1" applyAlignment="1" applyProtection="1">
      <alignment vertical="top"/>
    </xf>
    <xf numFmtId="0" fontId="9" fillId="0" borderId="0" xfId="0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0" fontId="26" fillId="0" borderId="2" xfId="0" applyFont="1" applyFill="1" applyBorder="1" applyAlignment="1" applyProtection="1">
      <alignment horizontal="left"/>
    </xf>
    <xf numFmtId="4" fontId="26" fillId="0" borderId="2" xfId="0" applyNumberFormat="1" applyFont="1" applyFill="1" applyBorder="1" applyAlignment="1" applyProtection="1">
      <alignment shrinkToFit="1"/>
    </xf>
    <xf numFmtId="0" fontId="9" fillId="0" borderId="0" xfId="0" applyFont="1" applyFill="1" applyAlignment="1" applyProtection="1">
      <alignment horizontal="left" vertical="top"/>
    </xf>
    <xf numFmtId="2" fontId="4" fillId="0" borderId="2" xfId="40" applyNumberFormat="1" applyFont="1" applyBorder="1" applyAlignment="1" applyProtection="1">
      <alignment horizontal="right"/>
    </xf>
    <xf numFmtId="0" fontId="62" fillId="0" borderId="0" xfId="40" applyFont="1" applyFill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</xf>
    <xf numFmtId="0" fontId="74" fillId="0" borderId="0" xfId="40" applyFont="1" applyFill="1" applyAlignment="1" applyProtection="1">
      <alignment vertical="center"/>
    </xf>
    <xf numFmtId="0" fontId="34" fillId="0" borderId="0" xfId="40" applyFont="1" applyFill="1" applyAlignment="1" applyProtection="1">
      <alignment vertical="center"/>
    </xf>
    <xf numFmtId="0" fontId="61" fillId="0" borderId="0" xfId="40" applyFont="1" applyFill="1" applyAlignment="1" applyProtection="1">
      <alignment vertical="center"/>
    </xf>
    <xf numFmtId="4" fontId="5" fillId="0" borderId="2" xfId="0" applyNumberFormat="1" applyFont="1" applyFill="1" applyBorder="1" applyAlignment="1" applyProtection="1">
      <alignment horizontal="right" shrinkToFit="1"/>
    </xf>
    <xf numFmtId="0" fontId="75" fillId="0" borderId="0" xfId="0" applyFont="1" applyFill="1" applyAlignment="1" applyProtection="1">
      <alignment horizontal="left" vertical="center"/>
    </xf>
    <xf numFmtId="0" fontId="34" fillId="0" borderId="2" xfId="40" applyFont="1" applyFill="1" applyBorder="1" applyAlignment="1" applyProtection="1">
      <alignment horizontal="left"/>
    </xf>
    <xf numFmtId="1" fontId="5" fillId="0" borderId="2" xfId="40" applyNumberFormat="1" applyFont="1" applyFill="1" applyBorder="1" applyAlignment="1" applyProtection="1">
      <alignment horizontal="left"/>
    </xf>
    <xf numFmtId="2" fontId="5" fillId="0" borderId="2" xfId="40" applyNumberFormat="1" applyFont="1" applyFill="1" applyBorder="1" applyAlignment="1" applyProtection="1">
      <alignment horizontal="left" wrapText="1"/>
    </xf>
    <xf numFmtId="2" fontId="5" fillId="0" borderId="2" xfId="40" applyNumberFormat="1" applyFont="1" applyFill="1" applyBorder="1" applyAlignment="1" applyProtection="1">
      <alignment horizontal="left" shrinkToFit="1"/>
    </xf>
    <xf numFmtId="2" fontId="5" fillId="0" borderId="2" xfId="40" applyNumberFormat="1" applyFont="1" applyFill="1" applyBorder="1" applyAlignment="1" applyProtection="1">
      <alignment shrinkToFit="1"/>
    </xf>
    <xf numFmtId="2" fontId="32" fillId="0" borderId="0" xfId="40" applyNumberFormat="1" applyFont="1" applyFill="1" applyAlignment="1" applyProtection="1">
      <alignment horizontal="left" vertical="top"/>
    </xf>
    <xf numFmtId="0" fontId="63" fillId="0" borderId="0" xfId="0" applyFont="1" applyFill="1" applyAlignment="1" applyProtection="1">
      <alignment horizontal="left" vertical="center"/>
    </xf>
    <xf numFmtId="2" fontId="8" fillId="0" borderId="2" xfId="0" applyNumberFormat="1" applyFont="1" applyFill="1" applyBorder="1" applyAlignment="1" applyProtection="1">
      <alignment horizontal="right" wrapText="1"/>
    </xf>
    <xf numFmtId="4" fontId="24" fillId="0" borderId="2" xfId="0" applyNumberFormat="1" applyFont="1" applyFill="1" applyBorder="1" applyAlignment="1" applyProtection="1">
      <alignment horizontal="right"/>
    </xf>
    <xf numFmtId="0" fontId="20" fillId="0" borderId="2" xfId="0" applyFont="1" applyFill="1" applyBorder="1" applyAlignment="1" applyProtection="1">
      <alignment horizontal="left" vertical="top"/>
    </xf>
    <xf numFmtId="39" fontId="5" fillId="0" borderId="0" xfId="10" applyNumberFormat="1" applyFont="1" applyFill="1" applyAlignment="1" applyProtection="1">
      <alignment horizontal="center"/>
    </xf>
    <xf numFmtId="37" fontId="10" fillId="0" borderId="0" xfId="41" applyNumberFormat="1" applyFont="1" applyAlignment="1" applyProtection="1">
      <alignment horizontal="right"/>
    </xf>
    <xf numFmtId="0" fontId="10" fillId="0" borderId="0" xfId="41" applyFont="1" applyAlignment="1" applyProtection="1">
      <alignment horizontal="left" wrapText="1"/>
    </xf>
    <xf numFmtId="165" fontId="10" fillId="0" borderId="0" xfId="41" applyNumberFormat="1" applyFont="1" applyAlignment="1" applyProtection="1">
      <alignment horizontal="right"/>
    </xf>
    <xf numFmtId="4" fontId="10" fillId="0" borderId="0" xfId="41" applyNumberFormat="1" applyFont="1" applyFill="1" applyAlignment="1" applyProtection="1">
      <alignment horizontal="right"/>
    </xf>
    <xf numFmtId="4" fontId="10" fillId="0" borderId="0" xfId="41" applyNumberFormat="1" applyFont="1" applyAlignment="1" applyProtection="1">
      <alignment horizontal="right"/>
    </xf>
    <xf numFmtId="37" fontId="34" fillId="0" borderId="0" xfId="41" applyNumberFormat="1" applyAlignment="1" applyProtection="1">
      <alignment horizontal="right" vertical="top"/>
    </xf>
    <xf numFmtId="0" fontId="34" fillId="0" borderId="0" xfId="41" applyAlignment="1" applyProtection="1">
      <alignment horizontal="left" vertical="top" wrapText="1"/>
    </xf>
    <xf numFmtId="165" fontId="34" fillId="0" borderId="0" xfId="41" applyNumberFormat="1" applyAlignment="1" applyProtection="1">
      <alignment horizontal="right" vertical="top"/>
    </xf>
    <xf numFmtId="4" fontId="34" fillId="0" borderId="0" xfId="41" applyNumberFormat="1" applyFill="1" applyAlignment="1" applyProtection="1">
      <alignment horizontal="right" vertical="top"/>
    </xf>
    <xf numFmtId="4" fontId="34" fillId="0" borderId="0" xfId="41" applyNumberFormat="1" applyAlignment="1" applyProtection="1">
      <alignment horizontal="right" vertical="top"/>
    </xf>
    <xf numFmtId="0" fontId="1" fillId="0" borderId="0" xfId="41" applyFont="1" applyAlignment="1" applyProtection="1">
      <alignment horizontal="left" vertical="top"/>
    </xf>
    <xf numFmtId="0" fontId="1" fillId="0" borderId="0" xfId="41" applyFont="1" applyFill="1" applyAlignment="1" applyProtection="1">
      <alignment horizontal="left" vertical="top"/>
    </xf>
    <xf numFmtId="0" fontId="4" fillId="0" borderId="3" xfId="41" applyFont="1" applyBorder="1" applyAlignment="1" applyProtection="1">
      <alignment horizontal="left"/>
    </xf>
    <xf numFmtId="0" fontId="8" fillId="0" borderId="4" xfId="41" applyFont="1" applyBorder="1" applyAlignment="1" applyProtection="1">
      <alignment horizontal="center"/>
    </xf>
    <xf numFmtId="165" fontId="8" fillId="0" borderId="4" xfId="41" applyNumberFormat="1" applyFont="1" applyBorder="1" applyAlignment="1" applyProtection="1">
      <alignment horizontal="right"/>
    </xf>
    <xf numFmtId="4" fontId="8" fillId="0" borderId="4" xfId="41" applyNumberFormat="1" applyFont="1" applyFill="1" applyBorder="1" applyAlignment="1" applyProtection="1">
      <alignment horizontal="right"/>
    </xf>
    <xf numFmtId="4" fontId="4" fillId="0" borderId="1" xfId="41" applyNumberFormat="1" applyFont="1" applyBorder="1" applyAlignment="1" applyProtection="1">
      <alignment horizontal="right"/>
    </xf>
    <xf numFmtId="4" fontId="34" fillId="0" borderId="0" xfId="41" applyNumberFormat="1" applyFill="1" applyAlignment="1" applyProtection="1">
      <alignment horizontal="left" vertical="top"/>
    </xf>
    <xf numFmtId="37" fontId="8" fillId="0" borderId="0" xfId="41" applyNumberFormat="1" applyFont="1" applyBorder="1" applyAlignment="1" applyProtection="1">
      <alignment horizontal="right"/>
    </xf>
    <xf numFmtId="0" fontId="8" fillId="0" borderId="0" xfId="41" applyFont="1" applyBorder="1" applyAlignment="1" applyProtection="1">
      <alignment horizontal="left" wrapText="1"/>
    </xf>
    <xf numFmtId="0" fontId="5" fillId="0" borderId="0" xfId="41" applyFont="1" applyBorder="1" applyAlignment="1" applyProtection="1">
      <alignment horizontal="left" wrapText="1"/>
    </xf>
    <xf numFmtId="0" fontId="8" fillId="0" borderId="0" xfId="41" applyFont="1" applyBorder="1" applyAlignment="1" applyProtection="1">
      <alignment horizontal="center" wrapText="1"/>
    </xf>
    <xf numFmtId="165" fontId="8" fillId="0" borderId="0" xfId="41" applyNumberFormat="1" applyFont="1" applyBorder="1" applyAlignment="1" applyProtection="1">
      <alignment horizontal="right"/>
    </xf>
    <xf numFmtId="39" fontId="8" fillId="0" borderId="0" xfId="41" applyNumberFormat="1" applyFont="1" applyFill="1" applyBorder="1" applyAlignment="1" applyProtection="1">
      <alignment horizontal="right"/>
    </xf>
    <xf numFmtId="39" fontId="5" fillId="0" borderId="0" xfId="41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34" fillId="0" borderId="0" xfId="41" applyFill="1" applyAlignment="1" applyProtection="1">
      <alignment vertical="top"/>
    </xf>
    <xf numFmtId="0" fontId="34" fillId="0" borderId="0" xfId="41" applyAlignment="1" applyProtection="1">
      <alignment vertical="top"/>
    </xf>
    <xf numFmtId="166" fontId="34" fillId="0" borderId="0" xfId="41" applyNumberFormat="1" applyFill="1" applyAlignment="1" applyProtection="1">
      <alignment vertical="top"/>
    </xf>
    <xf numFmtId="0" fontId="0" fillId="0" borderId="0" xfId="0" applyProtection="1"/>
    <xf numFmtId="165" fontId="9" fillId="0" borderId="0" xfId="2" applyNumberFormat="1" applyFill="1" applyAlignment="1" applyProtection="1">
      <alignment horizontal="right" vertical="top"/>
    </xf>
    <xf numFmtId="39" fontId="9" fillId="0" borderId="0" xfId="2" applyNumberFormat="1" applyFill="1" applyAlignment="1" applyProtection="1">
      <alignment horizontal="right" vertical="top"/>
    </xf>
    <xf numFmtId="0" fontId="9" fillId="0" borderId="0" xfId="2" applyFont="1" applyFill="1" applyAlignment="1" applyProtection="1">
      <alignment horizontal="left" vertical="top"/>
    </xf>
    <xf numFmtId="0" fontId="4" fillId="0" borderId="0" xfId="2" applyFont="1" applyFill="1" applyAlignment="1" applyProtection="1">
      <alignment horizontal="left" wrapText="1"/>
    </xf>
    <xf numFmtId="0" fontId="34" fillId="0" borderId="0" xfId="40" applyFont="1" applyFill="1" applyAlignment="1" applyProtection="1">
      <alignment horizontal="left" wrapText="1"/>
    </xf>
    <xf numFmtId="0" fontId="78" fillId="0" borderId="0" xfId="88" applyFont="1" applyAlignment="1" applyProtection="1">
      <alignment horizontal="left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41" applyFont="1" applyFill="1" applyAlignment="1" applyProtection="1">
      <alignment vertical="center" wrapText="1"/>
    </xf>
    <xf numFmtId="0" fontId="0" fillId="0" borderId="0" xfId="0" applyFill="1" applyAlignment="1" applyProtection="1">
      <alignment horizontal="left" wrapText="1"/>
    </xf>
    <xf numFmtId="37" fontId="4" fillId="0" borderId="3" xfId="41" applyNumberFormat="1" applyFont="1" applyBorder="1" applyAlignment="1" applyProtection="1">
      <alignment horizontal="center"/>
    </xf>
    <xf numFmtId="0" fontId="11" fillId="0" borderId="4" xfId="41" applyFont="1" applyBorder="1" applyAlignment="1" applyProtection="1">
      <alignment horizontal="center"/>
    </xf>
    <xf numFmtId="0" fontId="11" fillId="0" borderId="5" xfId="41" applyFont="1" applyBorder="1" applyAlignment="1" applyProtection="1">
      <alignment horizontal="center"/>
    </xf>
    <xf numFmtId="0" fontId="34" fillId="0" borderId="0" xfId="41" applyFill="1" applyAlignment="1" applyProtection="1">
      <alignment vertical="center" wrapText="1"/>
    </xf>
    <xf numFmtId="0" fontId="9" fillId="0" borderId="0" xfId="2" applyFill="1" applyAlignment="1" applyProtection="1">
      <alignment vertical="center" wrapText="1"/>
    </xf>
    <xf numFmtId="4" fontId="5" fillId="4" borderId="2" xfId="0" applyNumberFormat="1" applyFont="1" applyFill="1" applyBorder="1" applyAlignment="1" applyProtection="1">
      <alignment horizontal="right"/>
      <protection locked="0"/>
    </xf>
    <xf numFmtId="39" fontId="5" fillId="4" borderId="2" xfId="41" applyNumberFormat="1" applyFont="1" applyFill="1" applyBorder="1" applyAlignment="1" applyProtection="1">
      <alignment horizontal="right"/>
      <protection locked="0"/>
    </xf>
    <xf numFmtId="4" fontId="5" fillId="4" borderId="2" xfId="40" applyNumberFormat="1" applyFont="1" applyFill="1" applyBorder="1" applyAlignment="1" applyProtection="1">
      <alignment horizontal="right"/>
      <protection locked="0"/>
    </xf>
    <xf numFmtId="4" fontId="5" fillId="4" borderId="2" xfId="40" applyNumberFormat="1" applyFont="1" applyFill="1" applyBorder="1" applyAlignment="1" applyProtection="1">
      <alignment horizontal="right" shrinkToFit="1"/>
      <protection locked="0"/>
    </xf>
    <xf numFmtId="4" fontId="5" fillId="4" borderId="2" xfId="40" applyNumberFormat="1" applyFont="1" applyFill="1" applyBorder="1" applyAlignment="1" applyProtection="1">
      <alignment shrinkToFit="1"/>
      <protection locked="0"/>
    </xf>
    <xf numFmtId="39" fontId="5" fillId="4" borderId="2" xfId="0" applyNumberFormat="1" applyFont="1" applyFill="1" applyBorder="1" applyAlignment="1" applyProtection="1">
      <alignment horizontal="right"/>
      <protection locked="0"/>
    </xf>
    <xf numFmtId="4" fontId="5" fillId="4" borderId="2" xfId="10" applyNumberFormat="1" applyFont="1" applyFill="1" applyBorder="1" applyAlignment="1" applyProtection="1">
      <alignment horizontal="right"/>
      <protection locked="0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4" fontId="5" fillId="4" borderId="2" xfId="0" applyNumberFormat="1" applyFont="1" applyFill="1" applyBorder="1" applyAlignment="1" applyProtection="1">
      <alignment shrinkToFit="1"/>
      <protection locked="0"/>
    </xf>
    <xf numFmtId="4" fontId="5" fillId="4" borderId="2" xfId="0" applyNumberFormat="1" applyFont="1" applyFill="1" applyBorder="1" applyAlignment="1" applyProtection="1">
      <alignment horizontal="right" shrinkToFit="1"/>
      <protection locked="0"/>
    </xf>
    <xf numFmtId="4" fontId="5" fillId="2" borderId="2" xfId="0" applyNumberFormat="1" applyFont="1" applyFill="1" applyBorder="1" applyAlignment="1" applyProtection="1">
      <alignment horizontal="right"/>
    </xf>
  </cellXfs>
  <cellStyles count="89">
    <cellStyle name="1D čísla" xfId="19"/>
    <cellStyle name="2D čísla" xfId="20"/>
    <cellStyle name="3D čísla" xfId="21"/>
    <cellStyle name="Celá čísla" xfId="22"/>
    <cellStyle name="čárky 2" xfId="23"/>
    <cellStyle name="čárky 2 2" xfId="24"/>
    <cellStyle name="čárky 2 2 2" xfId="25"/>
    <cellStyle name="čárky 2 3" xfId="26"/>
    <cellStyle name="čárky 2 3 2" xfId="27"/>
    <cellStyle name="čárky 3" xfId="28"/>
    <cellStyle name="čárky 3 2" xfId="29"/>
    <cellStyle name="čárky 3 2 2" xfId="30"/>
    <cellStyle name="čárky 4" xfId="31"/>
    <cellStyle name="Hlavička" xfId="32"/>
    <cellStyle name="Hypertextový odkaz 2" xfId="33"/>
    <cellStyle name="Hypertextový odkaz 3" xfId="34"/>
    <cellStyle name="Nadpis listu" xfId="35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0 2" xfId="36"/>
    <cellStyle name="normální 11" xfId="37"/>
    <cellStyle name="normální 11 2" xfId="38"/>
    <cellStyle name="Normální 12" xfId="39"/>
    <cellStyle name="Normální 12 2" xfId="85"/>
    <cellStyle name="Normální 13" xfId="40"/>
    <cellStyle name="normální 14" xfId="41"/>
    <cellStyle name="normální 15" xfId="82"/>
    <cellStyle name="normální 16" xfId="84"/>
    <cellStyle name="Normální 17" xfId="86"/>
    <cellStyle name="Normální 2" xfId="2"/>
    <cellStyle name="normální 2 2" xfId="16"/>
    <cellStyle name="normální 2 2 2" xfId="42"/>
    <cellStyle name="normální 2 2 3" xfId="43"/>
    <cellStyle name="normální 2 2 4" xfId="44"/>
    <cellStyle name="Normální 2 3" xfId="45"/>
    <cellStyle name="Normální 2 3 2" xfId="46"/>
    <cellStyle name="Normální 2 4" xfId="47"/>
    <cellStyle name="Normální 2 4 2" xfId="48"/>
    <cellStyle name="normální 2 5" xfId="49"/>
    <cellStyle name="normální 2 6" xfId="50"/>
    <cellStyle name="Normální 2 7" xfId="51"/>
    <cellStyle name="normální 2 8" xfId="52"/>
    <cellStyle name="normální 2 8 2" xfId="53"/>
    <cellStyle name="Normální 3" xfId="6"/>
    <cellStyle name="Normální 3 2" xfId="15"/>
    <cellStyle name="Normální 3 3" xfId="54"/>
    <cellStyle name="Normální 4" xfId="7"/>
    <cellStyle name="Normální 4 10" xfId="55"/>
    <cellStyle name="normální 4 2" xfId="56"/>
    <cellStyle name="Normální 4 3" xfId="57"/>
    <cellStyle name="Normální 4 4" xfId="58"/>
    <cellStyle name="Normální 4 5" xfId="59"/>
    <cellStyle name="Normální 4 6" xfId="60"/>
    <cellStyle name="Normální 4 7" xfId="61"/>
    <cellStyle name="Normální 4 8" xfId="62"/>
    <cellStyle name="Normální 4 9" xfId="63"/>
    <cellStyle name="Normální 5" xfId="8"/>
    <cellStyle name="normální 5 10" xfId="64"/>
    <cellStyle name="normální 5 2" xfId="65"/>
    <cellStyle name="normální 5 3" xfId="66"/>
    <cellStyle name="Normální 57" xfId="67"/>
    <cellStyle name="Normální 6" xfId="9"/>
    <cellStyle name="normální 6 2" xfId="68"/>
    <cellStyle name="normální 6 3" xfId="69"/>
    <cellStyle name="normální 6 4" xfId="70"/>
    <cellStyle name="Normální 7" xfId="10"/>
    <cellStyle name="normální 7 2" xfId="71"/>
    <cellStyle name="normální 7 3" xfId="72"/>
    <cellStyle name="Normální 8" xfId="14"/>
    <cellStyle name="normální 8 2" xfId="73"/>
    <cellStyle name="Normální 8 2 2" xfId="83"/>
    <cellStyle name="normální 8 3" xfId="74"/>
    <cellStyle name="normální 9" xfId="17"/>
    <cellStyle name="normální 9 2" xfId="18"/>
    <cellStyle name="normální 9 3" xfId="75"/>
    <cellStyle name="normální 9 4" xfId="76"/>
    <cellStyle name="normální 9 5" xfId="81"/>
    <cellStyle name="Normální 9 6" xfId="87"/>
    <cellStyle name="normální_POL.XLS" xfId="1"/>
    <cellStyle name="normální_POL.XLS 2" xfId="88"/>
    <cellStyle name="Podhlavička" xfId="77"/>
    <cellStyle name="pozice" xfId="78"/>
    <cellStyle name="pozice 2" xfId="79"/>
    <cellStyle name="procent 2" xfId="80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00FFCC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0"/>
  <sheetViews>
    <sheetView zoomScaleNormal="100" workbookViewId="0"/>
  </sheetViews>
  <sheetFormatPr defaultRowHeight="10.5"/>
  <cols>
    <col min="1" max="1" width="11.7109375" style="46" customWidth="1"/>
    <col min="2" max="2" width="65" style="46" customWidth="1"/>
    <col min="3" max="3" width="18.28515625" style="46" customWidth="1"/>
    <col min="4" max="255" width="9.140625" style="46"/>
    <col min="256" max="256" width="11.7109375" style="46" customWidth="1"/>
    <col min="257" max="257" width="49.28515625" style="46" customWidth="1"/>
    <col min="258" max="259" width="17" style="46" customWidth="1"/>
    <col min="260" max="511" width="9.140625" style="46"/>
    <col min="512" max="512" width="11.7109375" style="46" customWidth="1"/>
    <col min="513" max="513" width="49.28515625" style="46" customWidth="1"/>
    <col min="514" max="515" width="17" style="46" customWidth="1"/>
    <col min="516" max="767" width="9.140625" style="46"/>
    <col min="768" max="768" width="11.7109375" style="46" customWidth="1"/>
    <col min="769" max="769" width="49.28515625" style="46" customWidth="1"/>
    <col min="770" max="771" width="17" style="46" customWidth="1"/>
    <col min="772" max="1023" width="9.140625" style="46"/>
    <col min="1024" max="1024" width="11.7109375" style="46" customWidth="1"/>
    <col min="1025" max="1025" width="49.28515625" style="46" customWidth="1"/>
    <col min="1026" max="1027" width="17" style="46" customWidth="1"/>
    <col min="1028" max="1279" width="9.140625" style="46"/>
    <col min="1280" max="1280" width="11.7109375" style="46" customWidth="1"/>
    <col min="1281" max="1281" width="49.28515625" style="46" customWidth="1"/>
    <col min="1282" max="1283" width="17" style="46" customWidth="1"/>
    <col min="1284" max="1535" width="9.140625" style="46"/>
    <col min="1536" max="1536" width="11.7109375" style="46" customWidth="1"/>
    <col min="1537" max="1537" width="49.28515625" style="46" customWidth="1"/>
    <col min="1538" max="1539" width="17" style="46" customWidth="1"/>
    <col min="1540" max="1791" width="9.140625" style="46"/>
    <col min="1792" max="1792" width="11.7109375" style="46" customWidth="1"/>
    <col min="1793" max="1793" width="49.28515625" style="46" customWidth="1"/>
    <col min="1794" max="1795" width="17" style="46" customWidth="1"/>
    <col min="1796" max="2047" width="9.140625" style="46"/>
    <col min="2048" max="2048" width="11.7109375" style="46" customWidth="1"/>
    <col min="2049" max="2049" width="49.28515625" style="46" customWidth="1"/>
    <col min="2050" max="2051" width="17" style="46" customWidth="1"/>
    <col min="2052" max="2303" width="9.140625" style="46"/>
    <col min="2304" max="2304" width="11.7109375" style="46" customWidth="1"/>
    <col min="2305" max="2305" width="49.28515625" style="46" customWidth="1"/>
    <col min="2306" max="2307" width="17" style="46" customWidth="1"/>
    <col min="2308" max="2559" width="9.140625" style="46"/>
    <col min="2560" max="2560" width="11.7109375" style="46" customWidth="1"/>
    <col min="2561" max="2561" width="49.28515625" style="46" customWidth="1"/>
    <col min="2562" max="2563" width="17" style="46" customWidth="1"/>
    <col min="2564" max="2815" width="9.140625" style="46"/>
    <col min="2816" max="2816" width="11.7109375" style="46" customWidth="1"/>
    <col min="2817" max="2817" width="49.28515625" style="46" customWidth="1"/>
    <col min="2818" max="2819" width="17" style="46" customWidth="1"/>
    <col min="2820" max="3071" width="9.140625" style="46"/>
    <col min="3072" max="3072" width="11.7109375" style="46" customWidth="1"/>
    <col min="3073" max="3073" width="49.28515625" style="46" customWidth="1"/>
    <col min="3074" max="3075" width="17" style="46" customWidth="1"/>
    <col min="3076" max="3327" width="9.140625" style="46"/>
    <col min="3328" max="3328" width="11.7109375" style="46" customWidth="1"/>
    <col min="3329" max="3329" width="49.28515625" style="46" customWidth="1"/>
    <col min="3330" max="3331" width="17" style="46" customWidth="1"/>
    <col min="3332" max="3583" width="9.140625" style="46"/>
    <col min="3584" max="3584" width="11.7109375" style="46" customWidth="1"/>
    <col min="3585" max="3585" width="49.28515625" style="46" customWidth="1"/>
    <col min="3586" max="3587" width="17" style="46" customWidth="1"/>
    <col min="3588" max="3839" width="9.140625" style="46"/>
    <col min="3840" max="3840" width="11.7109375" style="46" customWidth="1"/>
    <col min="3841" max="3841" width="49.28515625" style="46" customWidth="1"/>
    <col min="3842" max="3843" width="17" style="46" customWidth="1"/>
    <col min="3844" max="4095" width="9.140625" style="46"/>
    <col min="4096" max="4096" width="11.7109375" style="46" customWidth="1"/>
    <col min="4097" max="4097" width="49.28515625" style="46" customWidth="1"/>
    <col min="4098" max="4099" width="17" style="46" customWidth="1"/>
    <col min="4100" max="4351" width="9.140625" style="46"/>
    <col min="4352" max="4352" width="11.7109375" style="46" customWidth="1"/>
    <col min="4353" max="4353" width="49.28515625" style="46" customWidth="1"/>
    <col min="4354" max="4355" width="17" style="46" customWidth="1"/>
    <col min="4356" max="4607" width="9.140625" style="46"/>
    <col min="4608" max="4608" width="11.7109375" style="46" customWidth="1"/>
    <col min="4609" max="4609" width="49.28515625" style="46" customWidth="1"/>
    <col min="4610" max="4611" width="17" style="46" customWidth="1"/>
    <col min="4612" max="4863" width="9.140625" style="46"/>
    <col min="4864" max="4864" width="11.7109375" style="46" customWidth="1"/>
    <col min="4865" max="4865" width="49.28515625" style="46" customWidth="1"/>
    <col min="4866" max="4867" width="17" style="46" customWidth="1"/>
    <col min="4868" max="5119" width="9.140625" style="46"/>
    <col min="5120" max="5120" width="11.7109375" style="46" customWidth="1"/>
    <col min="5121" max="5121" width="49.28515625" style="46" customWidth="1"/>
    <col min="5122" max="5123" width="17" style="46" customWidth="1"/>
    <col min="5124" max="5375" width="9.140625" style="46"/>
    <col min="5376" max="5376" width="11.7109375" style="46" customWidth="1"/>
    <col min="5377" max="5377" width="49.28515625" style="46" customWidth="1"/>
    <col min="5378" max="5379" width="17" style="46" customWidth="1"/>
    <col min="5380" max="5631" width="9.140625" style="46"/>
    <col min="5632" max="5632" width="11.7109375" style="46" customWidth="1"/>
    <col min="5633" max="5633" width="49.28515625" style="46" customWidth="1"/>
    <col min="5634" max="5635" width="17" style="46" customWidth="1"/>
    <col min="5636" max="5887" width="9.140625" style="46"/>
    <col min="5888" max="5888" width="11.7109375" style="46" customWidth="1"/>
    <col min="5889" max="5889" width="49.28515625" style="46" customWidth="1"/>
    <col min="5890" max="5891" width="17" style="46" customWidth="1"/>
    <col min="5892" max="6143" width="9.140625" style="46"/>
    <col min="6144" max="6144" width="11.7109375" style="46" customWidth="1"/>
    <col min="6145" max="6145" width="49.28515625" style="46" customWidth="1"/>
    <col min="6146" max="6147" width="17" style="46" customWidth="1"/>
    <col min="6148" max="6399" width="9.140625" style="46"/>
    <col min="6400" max="6400" width="11.7109375" style="46" customWidth="1"/>
    <col min="6401" max="6401" width="49.28515625" style="46" customWidth="1"/>
    <col min="6402" max="6403" width="17" style="46" customWidth="1"/>
    <col min="6404" max="6655" width="9.140625" style="46"/>
    <col min="6656" max="6656" width="11.7109375" style="46" customWidth="1"/>
    <col min="6657" max="6657" width="49.28515625" style="46" customWidth="1"/>
    <col min="6658" max="6659" width="17" style="46" customWidth="1"/>
    <col min="6660" max="6911" width="9.140625" style="46"/>
    <col min="6912" max="6912" width="11.7109375" style="46" customWidth="1"/>
    <col min="6913" max="6913" width="49.28515625" style="46" customWidth="1"/>
    <col min="6914" max="6915" width="17" style="46" customWidth="1"/>
    <col min="6916" max="7167" width="9.140625" style="46"/>
    <col min="7168" max="7168" width="11.7109375" style="46" customWidth="1"/>
    <col min="7169" max="7169" width="49.28515625" style="46" customWidth="1"/>
    <col min="7170" max="7171" width="17" style="46" customWidth="1"/>
    <col min="7172" max="7423" width="9.140625" style="46"/>
    <col min="7424" max="7424" width="11.7109375" style="46" customWidth="1"/>
    <col min="7425" max="7425" width="49.28515625" style="46" customWidth="1"/>
    <col min="7426" max="7427" width="17" style="46" customWidth="1"/>
    <col min="7428" max="7679" width="9.140625" style="46"/>
    <col min="7680" max="7680" width="11.7109375" style="46" customWidth="1"/>
    <col min="7681" max="7681" width="49.28515625" style="46" customWidth="1"/>
    <col min="7682" max="7683" width="17" style="46" customWidth="1"/>
    <col min="7684" max="7935" width="9.140625" style="46"/>
    <col min="7936" max="7936" width="11.7109375" style="46" customWidth="1"/>
    <col min="7937" max="7937" width="49.28515625" style="46" customWidth="1"/>
    <col min="7938" max="7939" width="17" style="46" customWidth="1"/>
    <col min="7940" max="8191" width="9.140625" style="46"/>
    <col min="8192" max="8192" width="11.7109375" style="46" customWidth="1"/>
    <col min="8193" max="8193" width="49.28515625" style="46" customWidth="1"/>
    <col min="8194" max="8195" width="17" style="46" customWidth="1"/>
    <col min="8196" max="8447" width="9.140625" style="46"/>
    <col min="8448" max="8448" width="11.7109375" style="46" customWidth="1"/>
    <col min="8449" max="8449" width="49.28515625" style="46" customWidth="1"/>
    <col min="8450" max="8451" width="17" style="46" customWidth="1"/>
    <col min="8452" max="8703" width="9.140625" style="46"/>
    <col min="8704" max="8704" width="11.7109375" style="46" customWidth="1"/>
    <col min="8705" max="8705" width="49.28515625" style="46" customWidth="1"/>
    <col min="8706" max="8707" width="17" style="46" customWidth="1"/>
    <col min="8708" max="8959" width="9.140625" style="46"/>
    <col min="8960" max="8960" width="11.7109375" style="46" customWidth="1"/>
    <col min="8961" max="8961" width="49.28515625" style="46" customWidth="1"/>
    <col min="8962" max="8963" width="17" style="46" customWidth="1"/>
    <col min="8964" max="9215" width="9.140625" style="46"/>
    <col min="9216" max="9216" width="11.7109375" style="46" customWidth="1"/>
    <col min="9217" max="9217" width="49.28515625" style="46" customWidth="1"/>
    <col min="9218" max="9219" width="17" style="46" customWidth="1"/>
    <col min="9220" max="9471" width="9.140625" style="46"/>
    <col min="9472" max="9472" width="11.7109375" style="46" customWidth="1"/>
    <col min="9473" max="9473" width="49.28515625" style="46" customWidth="1"/>
    <col min="9474" max="9475" width="17" style="46" customWidth="1"/>
    <col min="9476" max="9727" width="9.140625" style="46"/>
    <col min="9728" max="9728" width="11.7109375" style="46" customWidth="1"/>
    <col min="9729" max="9729" width="49.28515625" style="46" customWidth="1"/>
    <col min="9730" max="9731" width="17" style="46" customWidth="1"/>
    <col min="9732" max="9983" width="9.140625" style="46"/>
    <col min="9984" max="9984" width="11.7109375" style="46" customWidth="1"/>
    <col min="9985" max="9985" width="49.28515625" style="46" customWidth="1"/>
    <col min="9986" max="9987" width="17" style="46" customWidth="1"/>
    <col min="9988" max="10239" width="9.140625" style="46"/>
    <col min="10240" max="10240" width="11.7109375" style="46" customWidth="1"/>
    <col min="10241" max="10241" width="49.28515625" style="46" customWidth="1"/>
    <col min="10242" max="10243" width="17" style="46" customWidth="1"/>
    <col min="10244" max="10495" width="9.140625" style="46"/>
    <col min="10496" max="10496" width="11.7109375" style="46" customWidth="1"/>
    <col min="10497" max="10497" width="49.28515625" style="46" customWidth="1"/>
    <col min="10498" max="10499" width="17" style="46" customWidth="1"/>
    <col min="10500" max="10751" width="9.140625" style="46"/>
    <col min="10752" max="10752" width="11.7109375" style="46" customWidth="1"/>
    <col min="10753" max="10753" width="49.28515625" style="46" customWidth="1"/>
    <col min="10754" max="10755" width="17" style="46" customWidth="1"/>
    <col min="10756" max="11007" width="9.140625" style="46"/>
    <col min="11008" max="11008" width="11.7109375" style="46" customWidth="1"/>
    <col min="11009" max="11009" width="49.28515625" style="46" customWidth="1"/>
    <col min="11010" max="11011" width="17" style="46" customWidth="1"/>
    <col min="11012" max="11263" width="9.140625" style="46"/>
    <col min="11264" max="11264" width="11.7109375" style="46" customWidth="1"/>
    <col min="11265" max="11265" width="49.28515625" style="46" customWidth="1"/>
    <col min="11266" max="11267" width="17" style="46" customWidth="1"/>
    <col min="11268" max="11519" width="9.140625" style="46"/>
    <col min="11520" max="11520" width="11.7109375" style="46" customWidth="1"/>
    <col min="11521" max="11521" width="49.28515625" style="46" customWidth="1"/>
    <col min="11522" max="11523" width="17" style="46" customWidth="1"/>
    <col min="11524" max="11775" width="9.140625" style="46"/>
    <col min="11776" max="11776" width="11.7109375" style="46" customWidth="1"/>
    <col min="11777" max="11777" width="49.28515625" style="46" customWidth="1"/>
    <col min="11778" max="11779" width="17" style="46" customWidth="1"/>
    <col min="11780" max="12031" width="9.140625" style="46"/>
    <col min="12032" max="12032" width="11.7109375" style="46" customWidth="1"/>
    <col min="12033" max="12033" width="49.28515625" style="46" customWidth="1"/>
    <col min="12034" max="12035" width="17" style="46" customWidth="1"/>
    <col min="12036" max="12287" width="9.140625" style="46"/>
    <col min="12288" max="12288" width="11.7109375" style="46" customWidth="1"/>
    <col min="12289" max="12289" width="49.28515625" style="46" customWidth="1"/>
    <col min="12290" max="12291" width="17" style="46" customWidth="1"/>
    <col min="12292" max="12543" width="9.140625" style="46"/>
    <col min="12544" max="12544" width="11.7109375" style="46" customWidth="1"/>
    <col min="12545" max="12545" width="49.28515625" style="46" customWidth="1"/>
    <col min="12546" max="12547" width="17" style="46" customWidth="1"/>
    <col min="12548" max="12799" width="9.140625" style="46"/>
    <col min="12800" max="12800" width="11.7109375" style="46" customWidth="1"/>
    <col min="12801" max="12801" width="49.28515625" style="46" customWidth="1"/>
    <col min="12802" max="12803" width="17" style="46" customWidth="1"/>
    <col min="12804" max="13055" width="9.140625" style="46"/>
    <col min="13056" max="13056" width="11.7109375" style="46" customWidth="1"/>
    <col min="13057" max="13057" width="49.28515625" style="46" customWidth="1"/>
    <col min="13058" max="13059" width="17" style="46" customWidth="1"/>
    <col min="13060" max="13311" width="9.140625" style="46"/>
    <col min="13312" max="13312" width="11.7109375" style="46" customWidth="1"/>
    <col min="13313" max="13313" width="49.28515625" style="46" customWidth="1"/>
    <col min="13314" max="13315" width="17" style="46" customWidth="1"/>
    <col min="13316" max="13567" width="9.140625" style="46"/>
    <col min="13568" max="13568" width="11.7109375" style="46" customWidth="1"/>
    <col min="13569" max="13569" width="49.28515625" style="46" customWidth="1"/>
    <col min="13570" max="13571" width="17" style="46" customWidth="1"/>
    <col min="13572" max="13823" width="9.140625" style="46"/>
    <col min="13824" max="13824" width="11.7109375" style="46" customWidth="1"/>
    <col min="13825" max="13825" width="49.28515625" style="46" customWidth="1"/>
    <col min="13826" max="13827" width="17" style="46" customWidth="1"/>
    <col min="13828" max="14079" width="9.140625" style="46"/>
    <col min="14080" max="14080" width="11.7109375" style="46" customWidth="1"/>
    <col min="14081" max="14081" width="49.28515625" style="46" customWidth="1"/>
    <col min="14082" max="14083" width="17" style="46" customWidth="1"/>
    <col min="14084" max="14335" width="9.140625" style="46"/>
    <col min="14336" max="14336" width="11.7109375" style="46" customWidth="1"/>
    <col min="14337" max="14337" width="49.28515625" style="46" customWidth="1"/>
    <col min="14338" max="14339" width="17" style="46" customWidth="1"/>
    <col min="14340" max="14591" width="9.140625" style="46"/>
    <col min="14592" max="14592" width="11.7109375" style="46" customWidth="1"/>
    <col min="14593" max="14593" width="49.28515625" style="46" customWidth="1"/>
    <col min="14594" max="14595" width="17" style="46" customWidth="1"/>
    <col min="14596" max="14847" width="9.140625" style="46"/>
    <col min="14848" max="14848" width="11.7109375" style="46" customWidth="1"/>
    <col min="14849" max="14849" width="49.28515625" style="46" customWidth="1"/>
    <col min="14850" max="14851" width="17" style="46" customWidth="1"/>
    <col min="14852" max="15103" width="9.140625" style="46"/>
    <col min="15104" max="15104" width="11.7109375" style="46" customWidth="1"/>
    <col min="15105" max="15105" width="49.28515625" style="46" customWidth="1"/>
    <col min="15106" max="15107" width="17" style="46" customWidth="1"/>
    <col min="15108" max="15359" width="9.140625" style="46"/>
    <col min="15360" max="15360" width="11.7109375" style="46" customWidth="1"/>
    <col min="15361" max="15361" width="49.28515625" style="46" customWidth="1"/>
    <col min="15362" max="15363" width="17" style="46" customWidth="1"/>
    <col min="15364" max="15615" width="9.140625" style="46"/>
    <col min="15616" max="15616" width="11.7109375" style="46" customWidth="1"/>
    <col min="15617" max="15617" width="49.28515625" style="46" customWidth="1"/>
    <col min="15618" max="15619" width="17" style="46" customWidth="1"/>
    <col min="15620" max="15871" width="9.140625" style="46"/>
    <col min="15872" max="15872" width="11.7109375" style="46" customWidth="1"/>
    <col min="15873" max="15873" width="49.28515625" style="46" customWidth="1"/>
    <col min="15874" max="15875" width="17" style="46" customWidth="1"/>
    <col min="15876" max="16127" width="9.140625" style="46"/>
    <col min="16128" max="16128" width="11.7109375" style="46" customWidth="1"/>
    <col min="16129" max="16129" width="49.28515625" style="46" customWidth="1"/>
    <col min="16130" max="16131" width="17" style="46" customWidth="1"/>
    <col min="16132" max="16384" width="9.140625" style="46"/>
  </cols>
  <sheetData>
    <row r="1" spans="1:253" s="43" customFormat="1" ht="18">
      <c r="A1" s="19" t="s">
        <v>69</v>
      </c>
      <c r="B1" s="20"/>
      <c r="C1" s="20"/>
      <c r="D1" s="20"/>
      <c r="E1" s="20"/>
      <c r="F1" s="20"/>
      <c r="G1" s="20"/>
      <c r="H1" s="42"/>
    </row>
    <row r="2" spans="1:253" s="22" customFormat="1" ht="15.75" customHeight="1">
      <c r="A2" s="40" t="s">
        <v>215</v>
      </c>
      <c r="B2" s="40"/>
      <c r="C2" s="40"/>
      <c r="D2" s="44"/>
      <c r="E2" s="44"/>
      <c r="F2" s="44"/>
      <c r="G2" s="44"/>
      <c r="H2" s="44"/>
      <c r="I2" s="44"/>
    </row>
    <row r="3" spans="1:253" s="22" customFormat="1" ht="13.5">
      <c r="A3" s="328" t="s">
        <v>80</v>
      </c>
      <c r="B3" s="329"/>
      <c r="C3" s="329"/>
      <c r="D3" s="21"/>
      <c r="E3" s="21"/>
      <c r="F3" s="21"/>
      <c r="G3" s="21"/>
      <c r="H3" s="21"/>
    </row>
    <row r="4" spans="1:253" s="22" customFormat="1" ht="13.5">
      <c r="A4" s="41" t="s">
        <v>298</v>
      </c>
      <c r="B4" s="45"/>
      <c r="C4" s="45"/>
      <c r="D4" s="21"/>
      <c r="E4" s="21"/>
      <c r="F4" s="21"/>
      <c r="G4" s="21"/>
      <c r="H4" s="21"/>
    </row>
    <row r="5" spans="1:253" ht="13.5" customHeight="1">
      <c r="A5" s="3"/>
      <c r="B5" s="3"/>
      <c r="C5" s="3"/>
    </row>
    <row r="6" spans="1:253" ht="29.25" customHeight="1">
      <c r="A6" s="24" t="s">
        <v>27</v>
      </c>
      <c r="B6" s="25" t="s">
        <v>3</v>
      </c>
      <c r="C6" s="26" t="s">
        <v>127</v>
      </c>
    </row>
    <row r="7" spans="1:253" ht="12.6" customHeight="1">
      <c r="A7" s="4">
        <v>1</v>
      </c>
      <c r="B7" s="5">
        <v>2</v>
      </c>
      <c r="C7" s="6">
        <v>3</v>
      </c>
    </row>
    <row r="8" spans="1:253" ht="21" customHeight="1">
      <c r="A8" s="47"/>
      <c r="B8" s="48"/>
      <c r="C8" s="49"/>
    </row>
    <row r="9" spans="1:253" ht="13.5" customHeight="1">
      <c r="A9" s="7" t="s">
        <v>16</v>
      </c>
      <c r="B9" s="8" t="s">
        <v>17</v>
      </c>
      <c r="C9" s="34">
        <f>SUM(C10:C12)</f>
        <v>0</v>
      </c>
    </row>
    <row r="10" spans="1:253" ht="13.5" customHeight="1">
      <c r="A10" s="28">
        <v>6</v>
      </c>
      <c r="B10" s="29" t="s">
        <v>26</v>
      </c>
      <c r="C10" s="35">
        <f>BP!H10</f>
        <v>0</v>
      </c>
    </row>
    <row r="11" spans="1:253" ht="13.5" customHeight="1">
      <c r="A11" s="28">
        <v>9</v>
      </c>
      <c r="B11" s="29" t="s">
        <v>25</v>
      </c>
      <c r="C11" s="35">
        <f>BP!H43</f>
        <v>0</v>
      </c>
    </row>
    <row r="12" spans="1:253" s="50" customFormat="1" ht="13.5" customHeight="1">
      <c r="A12" s="32">
        <v>99</v>
      </c>
      <c r="B12" s="33" t="s">
        <v>52</v>
      </c>
      <c r="C12" s="36">
        <f>BP!H207</f>
        <v>0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</row>
    <row r="13" spans="1:253" ht="13.5" customHeight="1">
      <c r="A13" s="30" t="s">
        <v>22</v>
      </c>
      <c r="B13" s="31" t="s">
        <v>23</v>
      </c>
      <c r="C13" s="37">
        <f>SUM(C14:C19)</f>
        <v>0</v>
      </c>
    </row>
    <row r="14" spans="1:253" ht="13.5" customHeight="1">
      <c r="A14" s="28">
        <v>725</v>
      </c>
      <c r="B14" s="29" t="s">
        <v>71</v>
      </c>
      <c r="C14" s="35">
        <f>BP!H212</f>
        <v>0</v>
      </c>
    </row>
    <row r="15" spans="1:253" ht="13.5" customHeight="1">
      <c r="A15" s="28">
        <v>763</v>
      </c>
      <c r="B15" s="29" t="s">
        <v>28</v>
      </c>
      <c r="C15" s="35">
        <f>BP!H219</f>
        <v>0</v>
      </c>
    </row>
    <row r="16" spans="1:253" ht="13.5" customHeight="1">
      <c r="A16" s="28">
        <v>766</v>
      </c>
      <c r="B16" s="29" t="s">
        <v>29</v>
      </c>
      <c r="C16" s="35">
        <f>BP!H229</f>
        <v>0</v>
      </c>
    </row>
    <row r="17" spans="1:3" ht="13.5" customHeight="1">
      <c r="A17" s="28">
        <v>776</v>
      </c>
      <c r="B17" s="29" t="s">
        <v>58</v>
      </c>
      <c r="C17" s="35">
        <f>BP!H258</f>
        <v>0</v>
      </c>
    </row>
    <row r="18" spans="1:3" ht="13.5" customHeight="1">
      <c r="A18" s="28">
        <v>787</v>
      </c>
      <c r="B18" s="29" t="s">
        <v>116</v>
      </c>
      <c r="C18" s="35">
        <f>BP!H280</f>
        <v>0</v>
      </c>
    </row>
    <row r="19" spans="1:3" ht="13.5" customHeight="1">
      <c r="A19" s="28">
        <v>790</v>
      </c>
      <c r="B19" s="29" t="s">
        <v>30</v>
      </c>
      <c r="C19" s="35">
        <f>BP!H288</f>
        <v>0</v>
      </c>
    </row>
    <row r="20" spans="1:3" ht="27" customHeight="1">
      <c r="A20" s="9"/>
      <c r="B20" s="23" t="s">
        <v>213</v>
      </c>
      <c r="C20" s="38">
        <f>C13+C9</f>
        <v>0</v>
      </c>
    </row>
  </sheetData>
  <sheetProtection algorithmName="SHA-512" hashValue="1RGp/QGTiWXohy5Q/x6L6rNVpy48+1n/GXBS4jzN+BQ5ofpv7Z9y93CZxvmXjL8Du2PFI5kJTCtNAyjWoXUvhw==" saltValue="x3UDV8MpQ+wXy3TAsrKNJg==" spinCount="100000" sheet="1" objects="1" scenarios="1"/>
  <mergeCells count="1">
    <mergeCell ref="A3:C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06"/>
  <sheetViews>
    <sheetView tabSelected="1" zoomScaleNormal="100" workbookViewId="0">
      <selection activeCell="G11" sqref="G11"/>
    </sheetView>
  </sheetViews>
  <sheetFormatPr defaultColWidth="9" defaultRowHeight="12" customHeight="1"/>
  <cols>
    <col min="1" max="1" width="4.140625" style="47" customWidth="1"/>
    <col min="2" max="2" width="4.28515625" style="48" customWidth="1"/>
    <col min="3" max="3" width="13.5703125" style="48" customWidth="1"/>
    <col min="4" max="4" width="65" style="48" customWidth="1"/>
    <col min="5" max="5" width="6.7109375" style="48" customWidth="1"/>
    <col min="6" max="6" width="8.42578125" style="325" customWidth="1"/>
    <col min="7" max="7" width="10" style="326" customWidth="1"/>
    <col min="8" max="8" width="15.7109375" style="326" customWidth="1"/>
    <col min="9" max="9" width="18.140625" style="327" customWidth="1"/>
    <col min="10" max="10" width="15.85546875" style="327" customWidth="1"/>
    <col min="11" max="11" width="11.42578125" style="327" bestFit="1" customWidth="1"/>
    <col min="12" max="12" width="10.7109375" style="327" bestFit="1" customWidth="1"/>
    <col min="13" max="13" width="14" style="327" bestFit="1" customWidth="1"/>
    <col min="14" max="14" width="10" style="327" bestFit="1" customWidth="1"/>
    <col min="15" max="15" width="10.28515625" style="327" bestFit="1" customWidth="1"/>
    <col min="16" max="16" width="10" style="327" customWidth="1"/>
    <col min="17" max="17" width="14.42578125" style="327" customWidth="1"/>
    <col min="18" max="18" width="10.140625" style="327" bestFit="1" customWidth="1"/>
    <col min="19" max="218" width="9" style="327"/>
    <col min="219" max="255" width="9" style="50"/>
    <col min="256" max="256" width="4.140625" style="50" customWidth="1"/>
    <col min="257" max="257" width="4.28515625" style="50" customWidth="1"/>
    <col min="258" max="258" width="13.5703125" style="50" customWidth="1"/>
    <col min="259" max="259" width="65" style="50" customWidth="1"/>
    <col min="260" max="260" width="6.7109375" style="50" customWidth="1"/>
    <col min="261" max="261" width="8.42578125" style="50" customWidth="1"/>
    <col min="262" max="262" width="10" style="50" customWidth="1"/>
    <col min="263" max="263" width="15.7109375" style="50" customWidth="1"/>
    <col min="264" max="264" width="18.140625" style="50" customWidth="1"/>
    <col min="265" max="265" width="15.85546875" style="50" customWidth="1"/>
    <col min="266" max="266" width="11.42578125" style="50" bestFit="1" customWidth="1"/>
    <col min="267" max="267" width="10.7109375" style="50" bestFit="1" customWidth="1"/>
    <col min="268" max="268" width="14" style="50" bestFit="1" customWidth="1"/>
    <col min="269" max="269" width="10" style="50" bestFit="1" customWidth="1"/>
    <col min="270" max="270" width="10.28515625" style="50" bestFit="1" customWidth="1"/>
    <col min="271" max="271" width="10" style="50" customWidth="1"/>
    <col min="272" max="272" width="12.7109375" style="50" customWidth="1"/>
    <col min="273" max="273" width="14.7109375" style="50" customWidth="1"/>
    <col min="274" max="274" width="10.140625" style="50" bestFit="1" customWidth="1"/>
    <col min="275" max="511" width="9" style="50"/>
    <col min="512" max="512" width="4.140625" style="50" customWidth="1"/>
    <col min="513" max="513" width="4.28515625" style="50" customWidth="1"/>
    <col min="514" max="514" width="13.5703125" style="50" customWidth="1"/>
    <col min="515" max="515" width="65" style="50" customWidth="1"/>
    <col min="516" max="516" width="6.7109375" style="50" customWidth="1"/>
    <col min="517" max="517" width="8.42578125" style="50" customWidth="1"/>
    <col min="518" max="518" width="10" style="50" customWidth="1"/>
    <col min="519" max="519" width="15.7109375" style="50" customWidth="1"/>
    <col min="520" max="520" width="18.140625" style="50" customWidth="1"/>
    <col min="521" max="521" width="15.85546875" style="50" customWidth="1"/>
    <col min="522" max="522" width="11.42578125" style="50" bestFit="1" customWidth="1"/>
    <col min="523" max="523" width="10.7109375" style="50" bestFit="1" customWidth="1"/>
    <col min="524" max="524" width="14" style="50" bestFit="1" customWidth="1"/>
    <col min="525" max="525" width="10" style="50" bestFit="1" customWidth="1"/>
    <col min="526" max="526" width="10.28515625" style="50" bestFit="1" customWidth="1"/>
    <col min="527" max="527" width="10" style="50" customWidth="1"/>
    <col min="528" max="528" width="12.7109375" style="50" customWidth="1"/>
    <col min="529" max="529" width="14.7109375" style="50" customWidth="1"/>
    <col min="530" max="530" width="10.140625" style="50" bestFit="1" customWidth="1"/>
    <col min="531" max="767" width="9" style="50"/>
    <col min="768" max="768" width="4.140625" style="50" customWidth="1"/>
    <col min="769" max="769" width="4.28515625" style="50" customWidth="1"/>
    <col min="770" max="770" width="13.5703125" style="50" customWidth="1"/>
    <col min="771" max="771" width="65" style="50" customWidth="1"/>
    <col min="772" max="772" width="6.7109375" style="50" customWidth="1"/>
    <col min="773" max="773" width="8.42578125" style="50" customWidth="1"/>
    <col min="774" max="774" width="10" style="50" customWidth="1"/>
    <col min="775" max="775" width="15.7109375" style="50" customWidth="1"/>
    <col min="776" max="776" width="18.140625" style="50" customWidth="1"/>
    <col min="777" max="777" width="15.85546875" style="50" customWidth="1"/>
    <col min="778" max="778" width="11.42578125" style="50" bestFit="1" customWidth="1"/>
    <col min="779" max="779" width="10.7109375" style="50" bestFit="1" customWidth="1"/>
    <col min="780" max="780" width="14" style="50" bestFit="1" customWidth="1"/>
    <col min="781" max="781" width="10" style="50" bestFit="1" customWidth="1"/>
    <col min="782" max="782" width="10.28515625" style="50" bestFit="1" customWidth="1"/>
    <col min="783" max="783" width="10" style="50" customWidth="1"/>
    <col min="784" max="784" width="12.7109375" style="50" customWidth="1"/>
    <col min="785" max="785" width="14.7109375" style="50" customWidth="1"/>
    <col min="786" max="786" width="10.140625" style="50" bestFit="1" customWidth="1"/>
    <col min="787" max="1023" width="9" style="50"/>
    <col min="1024" max="1024" width="4.140625" style="50" customWidth="1"/>
    <col min="1025" max="1025" width="4.28515625" style="50" customWidth="1"/>
    <col min="1026" max="1026" width="13.5703125" style="50" customWidth="1"/>
    <col min="1027" max="1027" width="65" style="50" customWidth="1"/>
    <col min="1028" max="1028" width="6.7109375" style="50" customWidth="1"/>
    <col min="1029" max="1029" width="8.42578125" style="50" customWidth="1"/>
    <col min="1030" max="1030" width="10" style="50" customWidth="1"/>
    <col min="1031" max="1031" width="15.7109375" style="50" customWidth="1"/>
    <col min="1032" max="1032" width="18.140625" style="50" customWidth="1"/>
    <col min="1033" max="1033" width="15.85546875" style="50" customWidth="1"/>
    <col min="1034" max="1034" width="11.42578125" style="50" bestFit="1" customWidth="1"/>
    <col min="1035" max="1035" width="10.7109375" style="50" bestFit="1" customWidth="1"/>
    <col min="1036" max="1036" width="14" style="50" bestFit="1" customWidth="1"/>
    <col min="1037" max="1037" width="10" style="50" bestFit="1" customWidth="1"/>
    <col min="1038" max="1038" width="10.28515625" style="50" bestFit="1" customWidth="1"/>
    <col min="1039" max="1039" width="10" style="50" customWidth="1"/>
    <col min="1040" max="1040" width="12.7109375" style="50" customWidth="1"/>
    <col min="1041" max="1041" width="14.7109375" style="50" customWidth="1"/>
    <col min="1042" max="1042" width="10.140625" style="50" bestFit="1" customWidth="1"/>
    <col min="1043" max="1279" width="9" style="50"/>
    <col min="1280" max="1280" width="4.140625" style="50" customWidth="1"/>
    <col min="1281" max="1281" width="4.28515625" style="50" customWidth="1"/>
    <col min="1282" max="1282" width="13.5703125" style="50" customWidth="1"/>
    <col min="1283" max="1283" width="65" style="50" customWidth="1"/>
    <col min="1284" max="1284" width="6.7109375" style="50" customWidth="1"/>
    <col min="1285" max="1285" width="8.42578125" style="50" customWidth="1"/>
    <col min="1286" max="1286" width="10" style="50" customWidth="1"/>
    <col min="1287" max="1287" width="15.7109375" style="50" customWidth="1"/>
    <col min="1288" max="1288" width="18.140625" style="50" customWidth="1"/>
    <col min="1289" max="1289" width="15.85546875" style="50" customWidth="1"/>
    <col min="1290" max="1290" width="11.42578125" style="50" bestFit="1" customWidth="1"/>
    <col min="1291" max="1291" width="10.7109375" style="50" bestFit="1" customWidth="1"/>
    <col min="1292" max="1292" width="14" style="50" bestFit="1" customWidth="1"/>
    <col min="1293" max="1293" width="10" style="50" bestFit="1" customWidth="1"/>
    <col min="1294" max="1294" width="10.28515625" style="50" bestFit="1" customWidth="1"/>
    <col min="1295" max="1295" width="10" style="50" customWidth="1"/>
    <col min="1296" max="1296" width="12.7109375" style="50" customWidth="1"/>
    <col min="1297" max="1297" width="14.7109375" style="50" customWidth="1"/>
    <col min="1298" max="1298" width="10.140625" style="50" bestFit="1" customWidth="1"/>
    <col min="1299" max="1535" width="9" style="50"/>
    <col min="1536" max="1536" width="4.140625" style="50" customWidth="1"/>
    <col min="1537" max="1537" width="4.28515625" style="50" customWidth="1"/>
    <col min="1538" max="1538" width="13.5703125" style="50" customWidth="1"/>
    <col min="1539" max="1539" width="65" style="50" customWidth="1"/>
    <col min="1540" max="1540" width="6.7109375" style="50" customWidth="1"/>
    <col min="1541" max="1541" width="8.42578125" style="50" customWidth="1"/>
    <col min="1542" max="1542" width="10" style="50" customWidth="1"/>
    <col min="1543" max="1543" width="15.7109375" style="50" customWidth="1"/>
    <col min="1544" max="1544" width="18.140625" style="50" customWidth="1"/>
    <col min="1545" max="1545" width="15.85546875" style="50" customWidth="1"/>
    <col min="1546" max="1546" width="11.42578125" style="50" bestFit="1" customWidth="1"/>
    <col min="1547" max="1547" width="10.7109375" style="50" bestFit="1" customWidth="1"/>
    <col min="1548" max="1548" width="14" style="50" bestFit="1" customWidth="1"/>
    <col min="1549" max="1549" width="10" style="50" bestFit="1" customWidth="1"/>
    <col min="1550" max="1550" width="10.28515625" style="50" bestFit="1" customWidth="1"/>
    <col min="1551" max="1551" width="10" style="50" customWidth="1"/>
    <col min="1552" max="1552" width="12.7109375" style="50" customWidth="1"/>
    <col min="1553" max="1553" width="14.7109375" style="50" customWidth="1"/>
    <col min="1554" max="1554" width="10.140625" style="50" bestFit="1" customWidth="1"/>
    <col min="1555" max="1791" width="9" style="50"/>
    <col min="1792" max="1792" width="4.140625" style="50" customWidth="1"/>
    <col min="1793" max="1793" width="4.28515625" style="50" customWidth="1"/>
    <col min="1794" max="1794" width="13.5703125" style="50" customWidth="1"/>
    <col min="1795" max="1795" width="65" style="50" customWidth="1"/>
    <col min="1796" max="1796" width="6.7109375" style="50" customWidth="1"/>
    <col min="1797" max="1797" width="8.42578125" style="50" customWidth="1"/>
    <col min="1798" max="1798" width="10" style="50" customWidth="1"/>
    <col min="1799" max="1799" width="15.7109375" style="50" customWidth="1"/>
    <col min="1800" max="1800" width="18.140625" style="50" customWidth="1"/>
    <col min="1801" max="1801" width="15.85546875" style="50" customWidth="1"/>
    <col min="1802" max="1802" width="11.42578125" style="50" bestFit="1" customWidth="1"/>
    <col min="1803" max="1803" width="10.7109375" style="50" bestFit="1" customWidth="1"/>
    <col min="1804" max="1804" width="14" style="50" bestFit="1" customWidth="1"/>
    <col min="1805" max="1805" width="10" style="50" bestFit="1" customWidth="1"/>
    <col min="1806" max="1806" width="10.28515625" style="50" bestFit="1" customWidth="1"/>
    <col min="1807" max="1807" width="10" style="50" customWidth="1"/>
    <col min="1808" max="1808" width="12.7109375" style="50" customWidth="1"/>
    <col min="1809" max="1809" width="14.7109375" style="50" customWidth="1"/>
    <col min="1810" max="1810" width="10.140625" style="50" bestFit="1" customWidth="1"/>
    <col min="1811" max="2047" width="9" style="50"/>
    <col min="2048" max="2048" width="4.140625" style="50" customWidth="1"/>
    <col min="2049" max="2049" width="4.28515625" style="50" customWidth="1"/>
    <col min="2050" max="2050" width="13.5703125" style="50" customWidth="1"/>
    <col min="2051" max="2051" width="65" style="50" customWidth="1"/>
    <col min="2052" max="2052" width="6.7109375" style="50" customWidth="1"/>
    <col min="2053" max="2053" width="8.42578125" style="50" customWidth="1"/>
    <col min="2054" max="2054" width="10" style="50" customWidth="1"/>
    <col min="2055" max="2055" width="15.7109375" style="50" customWidth="1"/>
    <col min="2056" max="2056" width="18.140625" style="50" customWidth="1"/>
    <col min="2057" max="2057" width="15.85546875" style="50" customWidth="1"/>
    <col min="2058" max="2058" width="11.42578125" style="50" bestFit="1" customWidth="1"/>
    <col min="2059" max="2059" width="10.7109375" style="50" bestFit="1" customWidth="1"/>
    <col min="2060" max="2060" width="14" style="50" bestFit="1" customWidth="1"/>
    <col min="2061" max="2061" width="10" style="50" bestFit="1" customWidth="1"/>
    <col min="2062" max="2062" width="10.28515625" style="50" bestFit="1" customWidth="1"/>
    <col min="2063" max="2063" width="10" style="50" customWidth="1"/>
    <col min="2064" max="2064" width="12.7109375" style="50" customWidth="1"/>
    <col min="2065" max="2065" width="14.7109375" style="50" customWidth="1"/>
    <col min="2066" max="2066" width="10.140625" style="50" bestFit="1" customWidth="1"/>
    <col min="2067" max="2303" width="9" style="50"/>
    <col min="2304" max="2304" width="4.140625" style="50" customWidth="1"/>
    <col min="2305" max="2305" width="4.28515625" style="50" customWidth="1"/>
    <col min="2306" max="2306" width="13.5703125" style="50" customWidth="1"/>
    <col min="2307" max="2307" width="65" style="50" customWidth="1"/>
    <col min="2308" max="2308" width="6.7109375" style="50" customWidth="1"/>
    <col min="2309" max="2309" width="8.42578125" style="50" customWidth="1"/>
    <col min="2310" max="2310" width="10" style="50" customWidth="1"/>
    <col min="2311" max="2311" width="15.7109375" style="50" customWidth="1"/>
    <col min="2312" max="2312" width="18.140625" style="50" customWidth="1"/>
    <col min="2313" max="2313" width="15.85546875" style="50" customWidth="1"/>
    <col min="2314" max="2314" width="11.42578125" style="50" bestFit="1" customWidth="1"/>
    <col min="2315" max="2315" width="10.7109375" style="50" bestFit="1" customWidth="1"/>
    <col min="2316" max="2316" width="14" style="50" bestFit="1" customWidth="1"/>
    <col min="2317" max="2317" width="10" style="50" bestFit="1" customWidth="1"/>
    <col min="2318" max="2318" width="10.28515625" style="50" bestFit="1" customWidth="1"/>
    <col min="2319" max="2319" width="10" style="50" customWidth="1"/>
    <col min="2320" max="2320" width="12.7109375" style="50" customWidth="1"/>
    <col min="2321" max="2321" width="14.7109375" style="50" customWidth="1"/>
    <col min="2322" max="2322" width="10.140625" style="50" bestFit="1" customWidth="1"/>
    <col min="2323" max="2559" width="9" style="50"/>
    <col min="2560" max="2560" width="4.140625" style="50" customWidth="1"/>
    <col min="2561" max="2561" width="4.28515625" style="50" customWidth="1"/>
    <col min="2562" max="2562" width="13.5703125" style="50" customWidth="1"/>
    <col min="2563" max="2563" width="65" style="50" customWidth="1"/>
    <col min="2564" max="2564" width="6.7109375" style="50" customWidth="1"/>
    <col min="2565" max="2565" width="8.42578125" style="50" customWidth="1"/>
    <col min="2566" max="2566" width="10" style="50" customWidth="1"/>
    <col min="2567" max="2567" width="15.7109375" style="50" customWidth="1"/>
    <col min="2568" max="2568" width="18.140625" style="50" customWidth="1"/>
    <col min="2569" max="2569" width="15.85546875" style="50" customWidth="1"/>
    <col min="2570" max="2570" width="11.42578125" style="50" bestFit="1" customWidth="1"/>
    <col min="2571" max="2571" width="10.7109375" style="50" bestFit="1" customWidth="1"/>
    <col min="2572" max="2572" width="14" style="50" bestFit="1" customWidth="1"/>
    <col min="2573" max="2573" width="10" style="50" bestFit="1" customWidth="1"/>
    <col min="2574" max="2574" width="10.28515625" style="50" bestFit="1" customWidth="1"/>
    <col min="2575" max="2575" width="10" style="50" customWidth="1"/>
    <col min="2576" max="2576" width="12.7109375" style="50" customWidth="1"/>
    <col min="2577" max="2577" width="14.7109375" style="50" customWidth="1"/>
    <col min="2578" max="2578" width="10.140625" style="50" bestFit="1" customWidth="1"/>
    <col min="2579" max="2815" width="9" style="50"/>
    <col min="2816" max="2816" width="4.140625" style="50" customWidth="1"/>
    <col min="2817" max="2817" width="4.28515625" style="50" customWidth="1"/>
    <col min="2818" max="2818" width="13.5703125" style="50" customWidth="1"/>
    <col min="2819" max="2819" width="65" style="50" customWidth="1"/>
    <col min="2820" max="2820" width="6.7109375" style="50" customWidth="1"/>
    <col min="2821" max="2821" width="8.42578125" style="50" customWidth="1"/>
    <col min="2822" max="2822" width="10" style="50" customWidth="1"/>
    <col min="2823" max="2823" width="15.7109375" style="50" customWidth="1"/>
    <col min="2824" max="2824" width="18.140625" style="50" customWidth="1"/>
    <col min="2825" max="2825" width="15.85546875" style="50" customWidth="1"/>
    <col min="2826" max="2826" width="11.42578125" style="50" bestFit="1" customWidth="1"/>
    <col min="2827" max="2827" width="10.7109375" style="50" bestFit="1" customWidth="1"/>
    <col min="2828" max="2828" width="14" style="50" bestFit="1" customWidth="1"/>
    <col min="2829" max="2829" width="10" style="50" bestFit="1" customWidth="1"/>
    <col min="2830" max="2830" width="10.28515625" style="50" bestFit="1" customWidth="1"/>
    <col min="2831" max="2831" width="10" style="50" customWidth="1"/>
    <col min="2832" max="2832" width="12.7109375" style="50" customWidth="1"/>
    <col min="2833" max="2833" width="14.7109375" style="50" customWidth="1"/>
    <col min="2834" max="2834" width="10.140625" style="50" bestFit="1" customWidth="1"/>
    <col min="2835" max="3071" width="9" style="50"/>
    <col min="3072" max="3072" width="4.140625" style="50" customWidth="1"/>
    <col min="3073" max="3073" width="4.28515625" style="50" customWidth="1"/>
    <col min="3074" max="3074" width="13.5703125" style="50" customWidth="1"/>
    <col min="3075" max="3075" width="65" style="50" customWidth="1"/>
    <col min="3076" max="3076" width="6.7109375" style="50" customWidth="1"/>
    <col min="3077" max="3077" width="8.42578125" style="50" customWidth="1"/>
    <col min="3078" max="3078" width="10" style="50" customWidth="1"/>
    <col min="3079" max="3079" width="15.7109375" style="50" customWidth="1"/>
    <col min="3080" max="3080" width="18.140625" style="50" customWidth="1"/>
    <col min="3081" max="3081" width="15.85546875" style="50" customWidth="1"/>
    <col min="3082" max="3082" width="11.42578125" style="50" bestFit="1" customWidth="1"/>
    <col min="3083" max="3083" width="10.7109375" style="50" bestFit="1" customWidth="1"/>
    <col min="3084" max="3084" width="14" style="50" bestFit="1" customWidth="1"/>
    <col min="3085" max="3085" width="10" style="50" bestFit="1" customWidth="1"/>
    <col min="3086" max="3086" width="10.28515625" style="50" bestFit="1" customWidth="1"/>
    <col min="3087" max="3087" width="10" style="50" customWidth="1"/>
    <col min="3088" max="3088" width="12.7109375" style="50" customWidth="1"/>
    <col min="3089" max="3089" width="14.7109375" style="50" customWidth="1"/>
    <col min="3090" max="3090" width="10.140625" style="50" bestFit="1" customWidth="1"/>
    <col min="3091" max="3327" width="9" style="50"/>
    <col min="3328" max="3328" width="4.140625" style="50" customWidth="1"/>
    <col min="3329" max="3329" width="4.28515625" style="50" customWidth="1"/>
    <col min="3330" max="3330" width="13.5703125" style="50" customWidth="1"/>
    <col min="3331" max="3331" width="65" style="50" customWidth="1"/>
    <col min="3332" max="3332" width="6.7109375" style="50" customWidth="1"/>
    <col min="3333" max="3333" width="8.42578125" style="50" customWidth="1"/>
    <col min="3334" max="3334" width="10" style="50" customWidth="1"/>
    <col min="3335" max="3335" width="15.7109375" style="50" customWidth="1"/>
    <col min="3336" max="3336" width="18.140625" style="50" customWidth="1"/>
    <col min="3337" max="3337" width="15.85546875" style="50" customWidth="1"/>
    <col min="3338" max="3338" width="11.42578125" style="50" bestFit="1" customWidth="1"/>
    <col min="3339" max="3339" width="10.7109375" style="50" bestFit="1" customWidth="1"/>
    <col min="3340" max="3340" width="14" style="50" bestFit="1" customWidth="1"/>
    <col min="3341" max="3341" width="10" style="50" bestFit="1" customWidth="1"/>
    <col min="3342" max="3342" width="10.28515625" style="50" bestFit="1" customWidth="1"/>
    <col min="3343" max="3343" width="10" style="50" customWidth="1"/>
    <col min="3344" max="3344" width="12.7109375" style="50" customWidth="1"/>
    <col min="3345" max="3345" width="14.7109375" style="50" customWidth="1"/>
    <col min="3346" max="3346" width="10.140625" style="50" bestFit="1" customWidth="1"/>
    <col min="3347" max="3583" width="9" style="50"/>
    <col min="3584" max="3584" width="4.140625" style="50" customWidth="1"/>
    <col min="3585" max="3585" width="4.28515625" style="50" customWidth="1"/>
    <col min="3586" max="3586" width="13.5703125" style="50" customWidth="1"/>
    <col min="3587" max="3587" width="65" style="50" customWidth="1"/>
    <col min="3588" max="3588" width="6.7109375" style="50" customWidth="1"/>
    <col min="3589" max="3589" width="8.42578125" style="50" customWidth="1"/>
    <col min="3590" max="3590" width="10" style="50" customWidth="1"/>
    <col min="3591" max="3591" width="15.7109375" style="50" customWidth="1"/>
    <col min="3592" max="3592" width="18.140625" style="50" customWidth="1"/>
    <col min="3593" max="3593" width="15.85546875" style="50" customWidth="1"/>
    <col min="3594" max="3594" width="11.42578125" style="50" bestFit="1" customWidth="1"/>
    <col min="3595" max="3595" width="10.7109375" style="50" bestFit="1" customWidth="1"/>
    <col min="3596" max="3596" width="14" style="50" bestFit="1" customWidth="1"/>
    <col min="3597" max="3597" width="10" style="50" bestFit="1" customWidth="1"/>
    <col min="3598" max="3598" width="10.28515625" style="50" bestFit="1" customWidth="1"/>
    <col min="3599" max="3599" width="10" style="50" customWidth="1"/>
    <col min="3600" max="3600" width="12.7109375" style="50" customWidth="1"/>
    <col min="3601" max="3601" width="14.7109375" style="50" customWidth="1"/>
    <col min="3602" max="3602" width="10.140625" style="50" bestFit="1" customWidth="1"/>
    <col min="3603" max="3839" width="9" style="50"/>
    <col min="3840" max="3840" width="4.140625" style="50" customWidth="1"/>
    <col min="3841" max="3841" width="4.28515625" style="50" customWidth="1"/>
    <col min="3842" max="3842" width="13.5703125" style="50" customWidth="1"/>
    <col min="3843" max="3843" width="65" style="50" customWidth="1"/>
    <col min="3844" max="3844" width="6.7109375" style="50" customWidth="1"/>
    <col min="3845" max="3845" width="8.42578125" style="50" customWidth="1"/>
    <col min="3846" max="3846" width="10" style="50" customWidth="1"/>
    <col min="3847" max="3847" width="15.7109375" style="50" customWidth="1"/>
    <col min="3848" max="3848" width="18.140625" style="50" customWidth="1"/>
    <col min="3849" max="3849" width="15.85546875" style="50" customWidth="1"/>
    <col min="3850" max="3850" width="11.42578125" style="50" bestFit="1" customWidth="1"/>
    <col min="3851" max="3851" width="10.7109375" style="50" bestFit="1" customWidth="1"/>
    <col min="3852" max="3852" width="14" style="50" bestFit="1" customWidth="1"/>
    <col min="3853" max="3853" width="10" style="50" bestFit="1" customWidth="1"/>
    <col min="3854" max="3854" width="10.28515625" style="50" bestFit="1" customWidth="1"/>
    <col min="3855" max="3855" width="10" style="50" customWidth="1"/>
    <col min="3856" max="3856" width="12.7109375" style="50" customWidth="1"/>
    <col min="3857" max="3857" width="14.7109375" style="50" customWidth="1"/>
    <col min="3858" max="3858" width="10.140625" style="50" bestFit="1" customWidth="1"/>
    <col min="3859" max="4095" width="9" style="50"/>
    <col min="4096" max="4096" width="4.140625" style="50" customWidth="1"/>
    <col min="4097" max="4097" width="4.28515625" style="50" customWidth="1"/>
    <col min="4098" max="4098" width="13.5703125" style="50" customWidth="1"/>
    <col min="4099" max="4099" width="65" style="50" customWidth="1"/>
    <col min="4100" max="4100" width="6.7109375" style="50" customWidth="1"/>
    <col min="4101" max="4101" width="8.42578125" style="50" customWidth="1"/>
    <col min="4102" max="4102" width="10" style="50" customWidth="1"/>
    <col min="4103" max="4103" width="15.7109375" style="50" customWidth="1"/>
    <col min="4104" max="4104" width="18.140625" style="50" customWidth="1"/>
    <col min="4105" max="4105" width="15.85546875" style="50" customWidth="1"/>
    <col min="4106" max="4106" width="11.42578125" style="50" bestFit="1" customWidth="1"/>
    <col min="4107" max="4107" width="10.7109375" style="50" bestFit="1" customWidth="1"/>
    <col min="4108" max="4108" width="14" style="50" bestFit="1" customWidth="1"/>
    <col min="4109" max="4109" width="10" style="50" bestFit="1" customWidth="1"/>
    <col min="4110" max="4110" width="10.28515625" style="50" bestFit="1" customWidth="1"/>
    <col min="4111" max="4111" width="10" style="50" customWidth="1"/>
    <col min="4112" max="4112" width="12.7109375" style="50" customWidth="1"/>
    <col min="4113" max="4113" width="14.7109375" style="50" customWidth="1"/>
    <col min="4114" max="4114" width="10.140625" style="50" bestFit="1" customWidth="1"/>
    <col min="4115" max="4351" width="9" style="50"/>
    <col min="4352" max="4352" width="4.140625" style="50" customWidth="1"/>
    <col min="4353" max="4353" width="4.28515625" style="50" customWidth="1"/>
    <col min="4354" max="4354" width="13.5703125" style="50" customWidth="1"/>
    <col min="4355" max="4355" width="65" style="50" customWidth="1"/>
    <col min="4356" max="4356" width="6.7109375" style="50" customWidth="1"/>
    <col min="4357" max="4357" width="8.42578125" style="50" customWidth="1"/>
    <col min="4358" max="4358" width="10" style="50" customWidth="1"/>
    <col min="4359" max="4359" width="15.7109375" style="50" customWidth="1"/>
    <col min="4360" max="4360" width="18.140625" style="50" customWidth="1"/>
    <col min="4361" max="4361" width="15.85546875" style="50" customWidth="1"/>
    <col min="4362" max="4362" width="11.42578125" style="50" bestFit="1" customWidth="1"/>
    <col min="4363" max="4363" width="10.7109375" style="50" bestFit="1" customWidth="1"/>
    <col min="4364" max="4364" width="14" style="50" bestFit="1" customWidth="1"/>
    <col min="4365" max="4365" width="10" style="50" bestFit="1" customWidth="1"/>
    <col min="4366" max="4366" width="10.28515625" style="50" bestFit="1" customWidth="1"/>
    <col min="4367" max="4367" width="10" style="50" customWidth="1"/>
    <col min="4368" max="4368" width="12.7109375" style="50" customWidth="1"/>
    <col min="4369" max="4369" width="14.7109375" style="50" customWidth="1"/>
    <col min="4370" max="4370" width="10.140625" style="50" bestFit="1" customWidth="1"/>
    <col min="4371" max="4607" width="9" style="50"/>
    <col min="4608" max="4608" width="4.140625" style="50" customWidth="1"/>
    <col min="4609" max="4609" width="4.28515625" style="50" customWidth="1"/>
    <col min="4610" max="4610" width="13.5703125" style="50" customWidth="1"/>
    <col min="4611" max="4611" width="65" style="50" customWidth="1"/>
    <col min="4612" max="4612" width="6.7109375" style="50" customWidth="1"/>
    <col min="4613" max="4613" width="8.42578125" style="50" customWidth="1"/>
    <col min="4614" max="4614" width="10" style="50" customWidth="1"/>
    <col min="4615" max="4615" width="15.7109375" style="50" customWidth="1"/>
    <col min="4616" max="4616" width="18.140625" style="50" customWidth="1"/>
    <col min="4617" max="4617" width="15.85546875" style="50" customWidth="1"/>
    <col min="4618" max="4618" width="11.42578125" style="50" bestFit="1" customWidth="1"/>
    <col min="4619" max="4619" width="10.7109375" style="50" bestFit="1" customWidth="1"/>
    <col min="4620" max="4620" width="14" style="50" bestFit="1" customWidth="1"/>
    <col min="4621" max="4621" width="10" style="50" bestFit="1" customWidth="1"/>
    <col min="4622" max="4622" width="10.28515625" style="50" bestFit="1" customWidth="1"/>
    <col min="4623" max="4623" width="10" style="50" customWidth="1"/>
    <col min="4624" max="4624" width="12.7109375" style="50" customWidth="1"/>
    <col min="4625" max="4625" width="14.7109375" style="50" customWidth="1"/>
    <col min="4626" max="4626" width="10.140625" style="50" bestFit="1" customWidth="1"/>
    <col min="4627" max="4863" width="9" style="50"/>
    <col min="4864" max="4864" width="4.140625" style="50" customWidth="1"/>
    <col min="4865" max="4865" width="4.28515625" style="50" customWidth="1"/>
    <col min="4866" max="4866" width="13.5703125" style="50" customWidth="1"/>
    <col min="4867" max="4867" width="65" style="50" customWidth="1"/>
    <col min="4868" max="4868" width="6.7109375" style="50" customWidth="1"/>
    <col min="4869" max="4869" width="8.42578125" style="50" customWidth="1"/>
    <col min="4870" max="4870" width="10" style="50" customWidth="1"/>
    <col min="4871" max="4871" width="15.7109375" style="50" customWidth="1"/>
    <col min="4872" max="4872" width="18.140625" style="50" customWidth="1"/>
    <col min="4873" max="4873" width="15.85546875" style="50" customWidth="1"/>
    <col min="4874" max="4874" width="11.42578125" style="50" bestFit="1" customWidth="1"/>
    <col min="4875" max="4875" width="10.7109375" style="50" bestFit="1" customWidth="1"/>
    <col min="4876" max="4876" width="14" style="50" bestFit="1" customWidth="1"/>
    <col min="4877" max="4877" width="10" style="50" bestFit="1" customWidth="1"/>
    <col min="4878" max="4878" width="10.28515625" style="50" bestFit="1" customWidth="1"/>
    <col min="4879" max="4879" width="10" style="50" customWidth="1"/>
    <col min="4880" max="4880" width="12.7109375" style="50" customWidth="1"/>
    <col min="4881" max="4881" width="14.7109375" style="50" customWidth="1"/>
    <col min="4882" max="4882" width="10.140625" style="50" bestFit="1" customWidth="1"/>
    <col min="4883" max="5119" width="9" style="50"/>
    <col min="5120" max="5120" width="4.140625" style="50" customWidth="1"/>
    <col min="5121" max="5121" width="4.28515625" style="50" customWidth="1"/>
    <col min="5122" max="5122" width="13.5703125" style="50" customWidth="1"/>
    <col min="5123" max="5123" width="65" style="50" customWidth="1"/>
    <col min="5124" max="5124" width="6.7109375" style="50" customWidth="1"/>
    <col min="5125" max="5125" width="8.42578125" style="50" customWidth="1"/>
    <col min="5126" max="5126" width="10" style="50" customWidth="1"/>
    <col min="5127" max="5127" width="15.7109375" style="50" customWidth="1"/>
    <col min="5128" max="5128" width="18.140625" style="50" customWidth="1"/>
    <col min="5129" max="5129" width="15.85546875" style="50" customWidth="1"/>
    <col min="5130" max="5130" width="11.42578125" style="50" bestFit="1" customWidth="1"/>
    <col min="5131" max="5131" width="10.7109375" style="50" bestFit="1" customWidth="1"/>
    <col min="5132" max="5132" width="14" style="50" bestFit="1" customWidth="1"/>
    <col min="5133" max="5133" width="10" style="50" bestFit="1" customWidth="1"/>
    <col min="5134" max="5134" width="10.28515625" style="50" bestFit="1" customWidth="1"/>
    <col min="5135" max="5135" width="10" style="50" customWidth="1"/>
    <col min="5136" max="5136" width="12.7109375" style="50" customWidth="1"/>
    <col min="5137" max="5137" width="14.7109375" style="50" customWidth="1"/>
    <col min="5138" max="5138" width="10.140625" style="50" bestFit="1" customWidth="1"/>
    <col min="5139" max="5375" width="9" style="50"/>
    <col min="5376" max="5376" width="4.140625" style="50" customWidth="1"/>
    <col min="5377" max="5377" width="4.28515625" style="50" customWidth="1"/>
    <col min="5378" max="5378" width="13.5703125" style="50" customWidth="1"/>
    <col min="5379" max="5379" width="65" style="50" customWidth="1"/>
    <col min="5380" max="5380" width="6.7109375" style="50" customWidth="1"/>
    <col min="5381" max="5381" width="8.42578125" style="50" customWidth="1"/>
    <col min="5382" max="5382" width="10" style="50" customWidth="1"/>
    <col min="5383" max="5383" width="15.7109375" style="50" customWidth="1"/>
    <col min="5384" max="5384" width="18.140625" style="50" customWidth="1"/>
    <col min="5385" max="5385" width="15.85546875" style="50" customWidth="1"/>
    <col min="5386" max="5386" width="11.42578125" style="50" bestFit="1" customWidth="1"/>
    <col min="5387" max="5387" width="10.7109375" style="50" bestFit="1" customWidth="1"/>
    <col min="5388" max="5388" width="14" style="50" bestFit="1" customWidth="1"/>
    <col min="5389" max="5389" width="10" style="50" bestFit="1" customWidth="1"/>
    <col min="5390" max="5390" width="10.28515625" style="50" bestFit="1" customWidth="1"/>
    <col min="5391" max="5391" width="10" style="50" customWidth="1"/>
    <col min="5392" max="5392" width="12.7109375" style="50" customWidth="1"/>
    <col min="5393" max="5393" width="14.7109375" style="50" customWidth="1"/>
    <col min="5394" max="5394" width="10.140625" style="50" bestFit="1" customWidth="1"/>
    <col min="5395" max="5631" width="9" style="50"/>
    <col min="5632" max="5632" width="4.140625" style="50" customWidth="1"/>
    <col min="5633" max="5633" width="4.28515625" style="50" customWidth="1"/>
    <col min="5634" max="5634" width="13.5703125" style="50" customWidth="1"/>
    <col min="5635" max="5635" width="65" style="50" customWidth="1"/>
    <col min="5636" max="5636" width="6.7109375" style="50" customWidth="1"/>
    <col min="5637" max="5637" width="8.42578125" style="50" customWidth="1"/>
    <col min="5638" max="5638" width="10" style="50" customWidth="1"/>
    <col min="5639" max="5639" width="15.7109375" style="50" customWidth="1"/>
    <col min="5640" max="5640" width="18.140625" style="50" customWidth="1"/>
    <col min="5641" max="5641" width="15.85546875" style="50" customWidth="1"/>
    <col min="5642" max="5642" width="11.42578125" style="50" bestFit="1" customWidth="1"/>
    <col min="5643" max="5643" width="10.7109375" style="50" bestFit="1" customWidth="1"/>
    <col min="5644" max="5644" width="14" style="50" bestFit="1" customWidth="1"/>
    <col min="5645" max="5645" width="10" style="50" bestFit="1" customWidth="1"/>
    <col min="5646" max="5646" width="10.28515625" style="50" bestFit="1" customWidth="1"/>
    <col min="5647" max="5647" width="10" style="50" customWidth="1"/>
    <col min="5648" max="5648" width="12.7109375" style="50" customWidth="1"/>
    <col min="5649" max="5649" width="14.7109375" style="50" customWidth="1"/>
    <col min="5650" max="5650" width="10.140625" style="50" bestFit="1" customWidth="1"/>
    <col min="5651" max="5887" width="9" style="50"/>
    <col min="5888" max="5888" width="4.140625" style="50" customWidth="1"/>
    <col min="5889" max="5889" width="4.28515625" style="50" customWidth="1"/>
    <col min="5890" max="5890" width="13.5703125" style="50" customWidth="1"/>
    <col min="5891" max="5891" width="65" style="50" customWidth="1"/>
    <col min="5892" max="5892" width="6.7109375" style="50" customWidth="1"/>
    <col min="5893" max="5893" width="8.42578125" style="50" customWidth="1"/>
    <col min="5894" max="5894" width="10" style="50" customWidth="1"/>
    <col min="5895" max="5895" width="15.7109375" style="50" customWidth="1"/>
    <col min="5896" max="5896" width="18.140625" style="50" customWidth="1"/>
    <col min="5897" max="5897" width="15.85546875" style="50" customWidth="1"/>
    <col min="5898" max="5898" width="11.42578125" style="50" bestFit="1" customWidth="1"/>
    <col min="5899" max="5899" width="10.7109375" style="50" bestFit="1" customWidth="1"/>
    <col min="5900" max="5900" width="14" style="50" bestFit="1" customWidth="1"/>
    <col min="5901" max="5901" width="10" style="50" bestFit="1" customWidth="1"/>
    <col min="5902" max="5902" width="10.28515625" style="50" bestFit="1" customWidth="1"/>
    <col min="5903" max="5903" width="10" style="50" customWidth="1"/>
    <col min="5904" max="5904" width="12.7109375" style="50" customWidth="1"/>
    <col min="5905" max="5905" width="14.7109375" style="50" customWidth="1"/>
    <col min="5906" max="5906" width="10.140625" style="50" bestFit="1" customWidth="1"/>
    <col min="5907" max="6143" width="9" style="50"/>
    <col min="6144" max="6144" width="4.140625" style="50" customWidth="1"/>
    <col min="6145" max="6145" width="4.28515625" style="50" customWidth="1"/>
    <col min="6146" max="6146" width="13.5703125" style="50" customWidth="1"/>
    <col min="6147" max="6147" width="65" style="50" customWidth="1"/>
    <col min="6148" max="6148" width="6.7109375" style="50" customWidth="1"/>
    <col min="6149" max="6149" width="8.42578125" style="50" customWidth="1"/>
    <col min="6150" max="6150" width="10" style="50" customWidth="1"/>
    <col min="6151" max="6151" width="15.7109375" style="50" customWidth="1"/>
    <col min="6152" max="6152" width="18.140625" style="50" customWidth="1"/>
    <col min="6153" max="6153" width="15.85546875" style="50" customWidth="1"/>
    <col min="6154" max="6154" width="11.42578125" style="50" bestFit="1" customWidth="1"/>
    <col min="6155" max="6155" width="10.7109375" style="50" bestFit="1" customWidth="1"/>
    <col min="6156" max="6156" width="14" style="50" bestFit="1" customWidth="1"/>
    <col min="6157" max="6157" width="10" style="50" bestFit="1" customWidth="1"/>
    <col min="6158" max="6158" width="10.28515625" style="50" bestFit="1" customWidth="1"/>
    <col min="6159" max="6159" width="10" style="50" customWidth="1"/>
    <col min="6160" max="6160" width="12.7109375" style="50" customWidth="1"/>
    <col min="6161" max="6161" width="14.7109375" style="50" customWidth="1"/>
    <col min="6162" max="6162" width="10.140625" style="50" bestFit="1" customWidth="1"/>
    <col min="6163" max="6399" width="9" style="50"/>
    <col min="6400" max="6400" width="4.140625" style="50" customWidth="1"/>
    <col min="6401" max="6401" width="4.28515625" style="50" customWidth="1"/>
    <col min="6402" max="6402" width="13.5703125" style="50" customWidth="1"/>
    <col min="6403" max="6403" width="65" style="50" customWidth="1"/>
    <col min="6404" max="6404" width="6.7109375" style="50" customWidth="1"/>
    <col min="6405" max="6405" width="8.42578125" style="50" customWidth="1"/>
    <col min="6406" max="6406" width="10" style="50" customWidth="1"/>
    <col min="6407" max="6407" width="15.7109375" style="50" customWidth="1"/>
    <col min="6408" max="6408" width="18.140625" style="50" customWidth="1"/>
    <col min="6409" max="6409" width="15.85546875" style="50" customWidth="1"/>
    <col min="6410" max="6410" width="11.42578125" style="50" bestFit="1" customWidth="1"/>
    <col min="6411" max="6411" width="10.7109375" style="50" bestFit="1" customWidth="1"/>
    <col min="6412" max="6412" width="14" style="50" bestFit="1" customWidth="1"/>
    <col min="6413" max="6413" width="10" style="50" bestFit="1" customWidth="1"/>
    <col min="6414" max="6414" width="10.28515625" style="50" bestFit="1" customWidth="1"/>
    <col min="6415" max="6415" width="10" style="50" customWidth="1"/>
    <col min="6416" max="6416" width="12.7109375" style="50" customWidth="1"/>
    <col min="6417" max="6417" width="14.7109375" style="50" customWidth="1"/>
    <col min="6418" max="6418" width="10.140625" style="50" bestFit="1" customWidth="1"/>
    <col min="6419" max="6655" width="9" style="50"/>
    <col min="6656" max="6656" width="4.140625" style="50" customWidth="1"/>
    <col min="6657" max="6657" width="4.28515625" style="50" customWidth="1"/>
    <col min="6658" max="6658" width="13.5703125" style="50" customWidth="1"/>
    <col min="6659" max="6659" width="65" style="50" customWidth="1"/>
    <col min="6660" max="6660" width="6.7109375" style="50" customWidth="1"/>
    <col min="6661" max="6661" width="8.42578125" style="50" customWidth="1"/>
    <col min="6662" max="6662" width="10" style="50" customWidth="1"/>
    <col min="6663" max="6663" width="15.7109375" style="50" customWidth="1"/>
    <col min="6664" max="6664" width="18.140625" style="50" customWidth="1"/>
    <col min="6665" max="6665" width="15.85546875" style="50" customWidth="1"/>
    <col min="6666" max="6666" width="11.42578125" style="50" bestFit="1" customWidth="1"/>
    <col min="6667" max="6667" width="10.7109375" style="50" bestFit="1" customWidth="1"/>
    <col min="6668" max="6668" width="14" style="50" bestFit="1" customWidth="1"/>
    <col min="6669" max="6669" width="10" style="50" bestFit="1" customWidth="1"/>
    <col min="6670" max="6670" width="10.28515625" style="50" bestFit="1" customWidth="1"/>
    <col min="6671" max="6671" width="10" style="50" customWidth="1"/>
    <col min="6672" max="6672" width="12.7109375" style="50" customWidth="1"/>
    <col min="6673" max="6673" width="14.7109375" style="50" customWidth="1"/>
    <col min="6674" max="6674" width="10.140625" style="50" bestFit="1" customWidth="1"/>
    <col min="6675" max="6911" width="9" style="50"/>
    <col min="6912" max="6912" width="4.140625" style="50" customWidth="1"/>
    <col min="6913" max="6913" width="4.28515625" style="50" customWidth="1"/>
    <col min="6914" max="6914" width="13.5703125" style="50" customWidth="1"/>
    <col min="6915" max="6915" width="65" style="50" customWidth="1"/>
    <col min="6916" max="6916" width="6.7109375" style="50" customWidth="1"/>
    <col min="6917" max="6917" width="8.42578125" style="50" customWidth="1"/>
    <col min="6918" max="6918" width="10" style="50" customWidth="1"/>
    <col min="6919" max="6919" width="15.7109375" style="50" customWidth="1"/>
    <col min="6920" max="6920" width="18.140625" style="50" customWidth="1"/>
    <col min="6921" max="6921" width="15.85546875" style="50" customWidth="1"/>
    <col min="6922" max="6922" width="11.42578125" style="50" bestFit="1" customWidth="1"/>
    <col min="6923" max="6923" width="10.7109375" style="50" bestFit="1" customWidth="1"/>
    <col min="6924" max="6924" width="14" style="50" bestFit="1" customWidth="1"/>
    <col min="6925" max="6925" width="10" style="50" bestFit="1" customWidth="1"/>
    <col min="6926" max="6926" width="10.28515625" style="50" bestFit="1" customWidth="1"/>
    <col min="6927" max="6927" width="10" style="50" customWidth="1"/>
    <col min="6928" max="6928" width="12.7109375" style="50" customWidth="1"/>
    <col min="6929" max="6929" width="14.7109375" style="50" customWidth="1"/>
    <col min="6930" max="6930" width="10.140625" style="50" bestFit="1" customWidth="1"/>
    <col min="6931" max="7167" width="9" style="50"/>
    <col min="7168" max="7168" width="4.140625" style="50" customWidth="1"/>
    <col min="7169" max="7169" width="4.28515625" style="50" customWidth="1"/>
    <col min="7170" max="7170" width="13.5703125" style="50" customWidth="1"/>
    <col min="7171" max="7171" width="65" style="50" customWidth="1"/>
    <col min="7172" max="7172" width="6.7109375" style="50" customWidth="1"/>
    <col min="7173" max="7173" width="8.42578125" style="50" customWidth="1"/>
    <col min="7174" max="7174" width="10" style="50" customWidth="1"/>
    <col min="7175" max="7175" width="15.7109375" style="50" customWidth="1"/>
    <col min="7176" max="7176" width="18.140625" style="50" customWidth="1"/>
    <col min="7177" max="7177" width="15.85546875" style="50" customWidth="1"/>
    <col min="7178" max="7178" width="11.42578125" style="50" bestFit="1" customWidth="1"/>
    <col min="7179" max="7179" width="10.7109375" style="50" bestFit="1" customWidth="1"/>
    <col min="7180" max="7180" width="14" style="50" bestFit="1" customWidth="1"/>
    <col min="7181" max="7181" width="10" style="50" bestFit="1" customWidth="1"/>
    <col min="7182" max="7182" width="10.28515625" style="50" bestFit="1" customWidth="1"/>
    <col min="7183" max="7183" width="10" style="50" customWidth="1"/>
    <col min="7184" max="7184" width="12.7109375" style="50" customWidth="1"/>
    <col min="7185" max="7185" width="14.7109375" style="50" customWidth="1"/>
    <col min="7186" max="7186" width="10.140625" style="50" bestFit="1" customWidth="1"/>
    <col min="7187" max="7423" width="9" style="50"/>
    <col min="7424" max="7424" width="4.140625" style="50" customWidth="1"/>
    <col min="7425" max="7425" width="4.28515625" style="50" customWidth="1"/>
    <col min="7426" max="7426" width="13.5703125" style="50" customWidth="1"/>
    <col min="7427" max="7427" width="65" style="50" customWidth="1"/>
    <col min="7428" max="7428" width="6.7109375" style="50" customWidth="1"/>
    <col min="7429" max="7429" width="8.42578125" style="50" customWidth="1"/>
    <col min="7430" max="7430" width="10" style="50" customWidth="1"/>
    <col min="7431" max="7431" width="15.7109375" style="50" customWidth="1"/>
    <col min="7432" max="7432" width="18.140625" style="50" customWidth="1"/>
    <col min="7433" max="7433" width="15.85546875" style="50" customWidth="1"/>
    <col min="7434" max="7434" width="11.42578125" style="50" bestFit="1" customWidth="1"/>
    <col min="7435" max="7435" width="10.7109375" style="50" bestFit="1" customWidth="1"/>
    <col min="7436" max="7436" width="14" style="50" bestFit="1" customWidth="1"/>
    <col min="7437" max="7437" width="10" style="50" bestFit="1" customWidth="1"/>
    <col min="7438" max="7438" width="10.28515625" style="50" bestFit="1" customWidth="1"/>
    <col min="7439" max="7439" width="10" style="50" customWidth="1"/>
    <col min="7440" max="7440" width="12.7109375" style="50" customWidth="1"/>
    <col min="7441" max="7441" width="14.7109375" style="50" customWidth="1"/>
    <col min="7442" max="7442" width="10.140625" style="50" bestFit="1" customWidth="1"/>
    <col min="7443" max="7679" width="9" style="50"/>
    <col min="7680" max="7680" width="4.140625" style="50" customWidth="1"/>
    <col min="7681" max="7681" width="4.28515625" style="50" customWidth="1"/>
    <col min="7682" max="7682" width="13.5703125" style="50" customWidth="1"/>
    <col min="7683" max="7683" width="65" style="50" customWidth="1"/>
    <col min="7684" max="7684" width="6.7109375" style="50" customWidth="1"/>
    <col min="7685" max="7685" width="8.42578125" style="50" customWidth="1"/>
    <col min="7686" max="7686" width="10" style="50" customWidth="1"/>
    <col min="7687" max="7687" width="15.7109375" style="50" customWidth="1"/>
    <col min="7688" max="7688" width="18.140625" style="50" customWidth="1"/>
    <col min="7689" max="7689" width="15.85546875" style="50" customWidth="1"/>
    <col min="7690" max="7690" width="11.42578125" style="50" bestFit="1" customWidth="1"/>
    <col min="7691" max="7691" width="10.7109375" style="50" bestFit="1" customWidth="1"/>
    <col min="7692" max="7692" width="14" style="50" bestFit="1" customWidth="1"/>
    <col min="7693" max="7693" width="10" style="50" bestFit="1" customWidth="1"/>
    <col min="7694" max="7694" width="10.28515625" style="50" bestFit="1" customWidth="1"/>
    <col min="7695" max="7695" width="10" style="50" customWidth="1"/>
    <col min="7696" max="7696" width="12.7109375" style="50" customWidth="1"/>
    <col min="7697" max="7697" width="14.7109375" style="50" customWidth="1"/>
    <col min="7698" max="7698" width="10.140625" style="50" bestFit="1" customWidth="1"/>
    <col min="7699" max="7935" width="9" style="50"/>
    <col min="7936" max="7936" width="4.140625" style="50" customWidth="1"/>
    <col min="7937" max="7937" width="4.28515625" style="50" customWidth="1"/>
    <col min="7938" max="7938" width="13.5703125" style="50" customWidth="1"/>
    <col min="7939" max="7939" width="65" style="50" customWidth="1"/>
    <col min="7940" max="7940" width="6.7109375" style="50" customWidth="1"/>
    <col min="7941" max="7941" width="8.42578125" style="50" customWidth="1"/>
    <col min="7942" max="7942" width="10" style="50" customWidth="1"/>
    <col min="7943" max="7943" width="15.7109375" style="50" customWidth="1"/>
    <col min="7944" max="7944" width="18.140625" style="50" customWidth="1"/>
    <col min="7945" max="7945" width="15.85546875" style="50" customWidth="1"/>
    <col min="7946" max="7946" width="11.42578125" style="50" bestFit="1" customWidth="1"/>
    <col min="7947" max="7947" width="10.7109375" style="50" bestFit="1" customWidth="1"/>
    <col min="7948" max="7948" width="14" style="50" bestFit="1" customWidth="1"/>
    <col min="7949" max="7949" width="10" style="50" bestFit="1" customWidth="1"/>
    <col min="7950" max="7950" width="10.28515625" style="50" bestFit="1" customWidth="1"/>
    <col min="7951" max="7951" width="10" style="50" customWidth="1"/>
    <col min="7952" max="7952" width="12.7109375" style="50" customWidth="1"/>
    <col min="7953" max="7953" width="14.7109375" style="50" customWidth="1"/>
    <col min="7954" max="7954" width="10.140625" style="50" bestFit="1" customWidth="1"/>
    <col min="7955" max="8191" width="9" style="50"/>
    <col min="8192" max="8192" width="4.140625" style="50" customWidth="1"/>
    <col min="8193" max="8193" width="4.28515625" style="50" customWidth="1"/>
    <col min="8194" max="8194" width="13.5703125" style="50" customWidth="1"/>
    <col min="8195" max="8195" width="65" style="50" customWidth="1"/>
    <col min="8196" max="8196" width="6.7109375" style="50" customWidth="1"/>
    <col min="8197" max="8197" width="8.42578125" style="50" customWidth="1"/>
    <col min="8198" max="8198" width="10" style="50" customWidth="1"/>
    <col min="8199" max="8199" width="15.7109375" style="50" customWidth="1"/>
    <col min="8200" max="8200" width="18.140625" style="50" customWidth="1"/>
    <col min="8201" max="8201" width="15.85546875" style="50" customWidth="1"/>
    <col min="8202" max="8202" width="11.42578125" style="50" bestFit="1" customWidth="1"/>
    <col min="8203" max="8203" width="10.7109375" style="50" bestFit="1" customWidth="1"/>
    <col min="8204" max="8204" width="14" style="50" bestFit="1" customWidth="1"/>
    <col min="8205" max="8205" width="10" style="50" bestFit="1" customWidth="1"/>
    <col min="8206" max="8206" width="10.28515625" style="50" bestFit="1" customWidth="1"/>
    <col min="8207" max="8207" width="10" style="50" customWidth="1"/>
    <col min="8208" max="8208" width="12.7109375" style="50" customWidth="1"/>
    <col min="8209" max="8209" width="14.7109375" style="50" customWidth="1"/>
    <col min="8210" max="8210" width="10.140625" style="50" bestFit="1" customWidth="1"/>
    <col min="8211" max="8447" width="9" style="50"/>
    <col min="8448" max="8448" width="4.140625" style="50" customWidth="1"/>
    <col min="8449" max="8449" width="4.28515625" style="50" customWidth="1"/>
    <col min="8450" max="8450" width="13.5703125" style="50" customWidth="1"/>
    <col min="8451" max="8451" width="65" style="50" customWidth="1"/>
    <col min="8452" max="8452" width="6.7109375" style="50" customWidth="1"/>
    <col min="8453" max="8453" width="8.42578125" style="50" customWidth="1"/>
    <col min="8454" max="8454" width="10" style="50" customWidth="1"/>
    <col min="8455" max="8455" width="15.7109375" style="50" customWidth="1"/>
    <col min="8456" max="8456" width="18.140625" style="50" customWidth="1"/>
    <col min="8457" max="8457" width="15.85546875" style="50" customWidth="1"/>
    <col min="8458" max="8458" width="11.42578125" style="50" bestFit="1" customWidth="1"/>
    <col min="8459" max="8459" width="10.7109375" style="50" bestFit="1" customWidth="1"/>
    <col min="8460" max="8460" width="14" style="50" bestFit="1" customWidth="1"/>
    <col min="8461" max="8461" width="10" style="50" bestFit="1" customWidth="1"/>
    <col min="8462" max="8462" width="10.28515625" style="50" bestFit="1" customWidth="1"/>
    <col min="8463" max="8463" width="10" style="50" customWidth="1"/>
    <col min="8464" max="8464" width="12.7109375" style="50" customWidth="1"/>
    <col min="8465" max="8465" width="14.7109375" style="50" customWidth="1"/>
    <col min="8466" max="8466" width="10.140625" style="50" bestFit="1" customWidth="1"/>
    <col min="8467" max="8703" width="9" style="50"/>
    <col min="8704" max="8704" width="4.140625" style="50" customWidth="1"/>
    <col min="8705" max="8705" width="4.28515625" style="50" customWidth="1"/>
    <col min="8706" max="8706" width="13.5703125" style="50" customWidth="1"/>
    <col min="8707" max="8707" width="65" style="50" customWidth="1"/>
    <col min="8708" max="8708" width="6.7109375" style="50" customWidth="1"/>
    <col min="8709" max="8709" width="8.42578125" style="50" customWidth="1"/>
    <col min="8710" max="8710" width="10" style="50" customWidth="1"/>
    <col min="8711" max="8711" width="15.7109375" style="50" customWidth="1"/>
    <col min="8712" max="8712" width="18.140625" style="50" customWidth="1"/>
    <col min="8713" max="8713" width="15.85546875" style="50" customWidth="1"/>
    <col min="8714" max="8714" width="11.42578125" style="50" bestFit="1" customWidth="1"/>
    <col min="8715" max="8715" width="10.7109375" style="50" bestFit="1" customWidth="1"/>
    <col min="8716" max="8716" width="14" style="50" bestFit="1" customWidth="1"/>
    <col min="8717" max="8717" width="10" style="50" bestFit="1" customWidth="1"/>
    <col min="8718" max="8718" width="10.28515625" style="50" bestFit="1" customWidth="1"/>
    <col min="8719" max="8719" width="10" style="50" customWidth="1"/>
    <col min="8720" max="8720" width="12.7109375" style="50" customWidth="1"/>
    <col min="8721" max="8721" width="14.7109375" style="50" customWidth="1"/>
    <col min="8722" max="8722" width="10.140625" style="50" bestFit="1" customWidth="1"/>
    <col min="8723" max="8959" width="9" style="50"/>
    <col min="8960" max="8960" width="4.140625" style="50" customWidth="1"/>
    <col min="8961" max="8961" width="4.28515625" style="50" customWidth="1"/>
    <col min="8962" max="8962" width="13.5703125" style="50" customWidth="1"/>
    <col min="8963" max="8963" width="65" style="50" customWidth="1"/>
    <col min="8964" max="8964" width="6.7109375" style="50" customWidth="1"/>
    <col min="8965" max="8965" width="8.42578125" style="50" customWidth="1"/>
    <col min="8966" max="8966" width="10" style="50" customWidth="1"/>
    <col min="8967" max="8967" width="15.7109375" style="50" customWidth="1"/>
    <col min="8968" max="8968" width="18.140625" style="50" customWidth="1"/>
    <col min="8969" max="8969" width="15.85546875" style="50" customWidth="1"/>
    <col min="8970" max="8970" width="11.42578125" style="50" bestFit="1" customWidth="1"/>
    <col min="8971" max="8971" width="10.7109375" style="50" bestFit="1" customWidth="1"/>
    <col min="8972" max="8972" width="14" style="50" bestFit="1" customWidth="1"/>
    <col min="8973" max="8973" width="10" style="50" bestFit="1" customWidth="1"/>
    <col min="8974" max="8974" width="10.28515625" style="50" bestFit="1" customWidth="1"/>
    <col min="8975" max="8975" width="10" style="50" customWidth="1"/>
    <col min="8976" max="8976" width="12.7109375" style="50" customWidth="1"/>
    <col min="8977" max="8977" width="14.7109375" style="50" customWidth="1"/>
    <col min="8978" max="8978" width="10.140625" style="50" bestFit="1" customWidth="1"/>
    <col min="8979" max="9215" width="9" style="50"/>
    <col min="9216" max="9216" width="4.140625" style="50" customWidth="1"/>
    <col min="9217" max="9217" width="4.28515625" style="50" customWidth="1"/>
    <col min="9218" max="9218" width="13.5703125" style="50" customWidth="1"/>
    <col min="9219" max="9219" width="65" style="50" customWidth="1"/>
    <col min="9220" max="9220" width="6.7109375" style="50" customWidth="1"/>
    <col min="9221" max="9221" width="8.42578125" style="50" customWidth="1"/>
    <col min="9222" max="9222" width="10" style="50" customWidth="1"/>
    <col min="9223" max="9223" width="15.7109375" style="50" customWidth="1"/>
    <col min="9224" max="9224" width="18.140625" style="50" customWidth="1"/>
    <col min="9225" max="9225" width="15.85546875" style="50" customWidth="1"/>
    <col min="9226" max="9226" width="11.42578125" style="50" bestFit="1" customWidth="1"/>
    <col min="9227" max="9227" width="10.7109375" style="50" bestFit="1" customWidth="1"/>
    <col min="9228" max="9228" width="14" style="50" bestFit="1" customWidth="1"/>
    <col min="9229" max="9229" width="10" style="50" bestFit="1" customWidth="1"/>
    <col min="9230" max="9230" width="10.28515625" style="50" bestFit="1" customWidth="1"/>
    <col min="9231" max="9231" width="10" style="50" customWidth="1"/>
    <col min="9232" max="9232" width="12.7109375" style="50" customWidth="1"/>
    <col min="9233" max="9233" width="14.7109375" style="50" customWidth="1"/>
    <col min="9234" max="9234" width="10.140625" style="50" bestFit="1" customWidth="1"/>
    <col min="9235" max="9471" width="9" style="50"/>
    <col min="9472" max="9472" width="4.140625" style="50" customWidth="1"/>
    <col min="9473" max="9473" width="4.28515625" style="50" customWidth="1"/>
    <col min="9474" max="9474" width="13.5703125" style="50" customWidth="1"/>
    <col min="9475" max="9475" width="65" style="50" customWidth="1"/>
    <col min="9476" max="9476" width="6.7109375" style="50" customWidth="1"/>
    <col min="9477" max="9477" width="8.42578125" style="50" customWidth="1"/>
    <col min="9478" max="9478" width="10" style="50" customWidth="1"/>
    <col min="9479" max="9479" width="15.7109375" style="50" customWidth="1"/>
    <col min="9480" max="9480" width="18.140625" style="50" customWidth="1"/>
    <col min="9481" max="9481" width="15.85546875" style="50" customWidth="1"/>
    <col min="9482" max="9482" width="11.42578125" style="50" bestFit="1" customWidth="1"/>
    <col min="9483" max="9483" width="10.7109375" style="50" bestFit="1" customWidth="1"/>
    <col min="9484" max="9484" width="14" style="50" bestFit="1" customWidth="1"/>
    <col min="9485" max="9485" width="10" style="50" bestFit="1" customWidth="1"/>
    <col min="9486" max="9486" width="10.28515625" style="50" bestFit="1" customWidth="1"/>
    <col min="9487" max="9487" width="10" style="50" customWidth="1"/>
    <col min="9488" max="9488" width="12.7109375" style="50" customWidth="1"/>
    <col min="9489" max="9489" width="14.7109375" style="50" customWidth="1"/>
    <col min="9490" max="9490" width="10.140625" style="50" bestFit="1" customWidth="1"/>
    <col min="9491" max="9727" width="9" style="50"/>
    <col min="9728" max="9728" width="4.140625" style="50" customWidth="1"/>
    <col min="9729" max="9729" width="4.28515625" style="50" customWidth="1"/>
    <col min="9730" max="9730" width="13.5703125" style="50" customWidth="1"/>
    <col min="9731" max="9731" width="65" style="50" customWidth="1"/>
    <col min="9732" max="9732" width="6.7109375" style="50" customWidth="1"/>
    <col min="9733" max="9733" width="8.42578125" style="50" customWidth="1"/>
    <col min="9734" max="9734" width="10" style="50" customWidth="1"/>
    <col min="9735" max="9735" width="15.7109375" style="50" customWidth="1"/>
    <col min="9736" max="9736" width="18.140625" style="50" customWidth="1"/>
    <col min="9737" max="9737" width="15.85546875" style="50" customWidth="1"/>
    <col min="9738" max="9738" width="11.42578125" style="50" bestFit="1" customWidth="1"/>
    <col min="9739" max="9739" width="10.7109375" style="50" bestFit="1" customWidth="1"/>
    <col min="9740" max="9740" width="14" style="50" bestFit="1" customWidth="1"/>
    <col min="9741" max="9741" width="10" style="50" bestFit="1" customWidth="1"/>
    <col min="9742" max="9742" width="10.28515625" style="50" bestFit="1" customWidth="1"/>
    <col min="9743" max="9743" width="10" style="50" customWidth="1"/>
    <col min="9744" max="9744" width="12.7109375" style="50" customWidth="1"/>
    <col min="9745" max="9745" width="14.7109375" style="50" customWidth="1"/>
    <col min="9746" max="9746" width="10.140625" style="50" bestFit="1" customWidth="1"/>
    <col min="9747" max="9983" width="9" style="50"/>
    <col min="9984" max="9984" width="4.140625" style="50" customWidth="1"/>
    <col min="9985" max="9985" width="4.28515625" style="50" customWidth="1"/>
    <col min="9986" max="9986" width="13.5703125" style="50" customWidth="1"/>
    <col min="9987" max="9987" width="65" style="50" customWidth="1"/>
    <col min="9988" max="9988" width="6.7109375" style="50" customWidth="1"/>
    <col min="9989" max="9989" width="8.42578125" style="50" customWidth="1"/>
    <col min="9990" max="9990" width="10" style="50" customWidth="1"/>
    <col min="9991" max="9991" width="15.7109375" style="50" customWidth="1"/>
    <col min="9992" max="9992" width="18.140625" style="50" customWidth="1"/>
    <col min="9993" max="9993" width="15.85546875" style="50" customWidth="1"/>
    <col min="9994" max="9994" width="11.42578125" style="50" bestFit="1" customWidth="1"/>
    <col min="9995" max="9995" width="10.7109375" style="50" bestFit="1" customWidth="1"/>
    <col min="9996" max="9996" width="14" style="50" bestFit="1" customWidth="1"/>
    <col min="9997" max="9997" width="10" style="50" bestFit="1" customWidth="1"/>
    <col min="9998" max="9998" width="10.28515625" style="50" bestFit="1" customWidth="1"/>
    <col min="9999" max="9999" width="10" style="50" customWidth="1"/>
    <col min="10000" max="10000" width="12.7109375" style="50" customWidth="1"/>
    <col min="10001" max="10001" width="14.7109375" style="50" customWidth="1"/>
    <col min="10002" max="10002" width="10.140625" style="50" bestFit="1" customWidth="1"/>
    <col min="10003" max="10239" width="9" style="50"/>
    <col min="10240" max="10240" width="4.140625" style="50" customWidth="1"/>
    <col min="10241" max="10241" width="4.28515625" style="50" customWidth="1"/>
    <col min="10242" max="10242" width="13.5703125" style="50" customWidth="1"/>
    <col min="10243" max="10243" width="65" style="50" customWidth="1"/>
    <col min="10244" max="10244" width="6.7109375" style="50" customWidth="1"/>
    <col min="10245" max="10245" width="8.42578125" style="50" customWidth="1"/>
    <col min="10246" max="10246" width="10" style="50" customWidth="1"/>
    <col min="10247" max="10247" width="15.7109375" style="50" customWidth="1"/>
    <col min="10248" max="10248" width="18.140625" style="50" customWidth="1"/>
    <col min="10249" max="10249" width="15.85546875" style="50" customWidth="1"/>
    <col min="10250" max="10250" width="11.42578125" style="50" bestFit="1" customWidth="1"/>
    <col min="10251" max="10251" width="10.7109375" style="50" bestFit="1" customWidth="1"/>
    <col min="10252" max="10252" width="14" style="50" bestFit="1" customWidth="1"/>
    <col min="10253" max="10253" width="10" style="50" bestFit="1" customWidth="1"/>
    <col min="10254" max="10254" width="10.28515625" style="50" bestFit="1" customWidth="1"/>
    <col min="10255" max="10255" width="10" style="50" customWidth="1"/>
    <col min="10256" max="10256" width="12.7109375" style="50" customWidth="1"/>
    <col min="10257" max="10257" width="14.7109375" style="50" customWidth="1"/>
    <col min="10258" max="10258" width="10.140625" style="50" bestFit="1" customWidth="1"/>
    <col min="10259" max="10495" width="9" style="50"/>
    <col min="10496" max="10496" width="4.140625" style="50" customWidth="1"/>
    <col min="10497" max="10497" width="4.28515625" style="50" customWidth="1"/>
    <col min="10498" max="10498" width="13.5703125" style="50" customWidth="1"/>
    <col min="10499" max="10499" width="65" style="50" customWidth="1"/>
    <col min="10500" max="10500" width="6.7109375" style="50" customWidth="1"/>
    <col min="10501" max="10501" width="8.42578125" style="50" customWidth="1"/>
    <col min="10502" max="10502" width="10" style="50" customWidth="1"/>
    <col min="10503" max="10503" width="15.7109375" style="50" customWidth="1"/>
    <col min="10504" max="10504" width="18.140625" style="50" customWidth="1"/>
    <col min="10505" max="10505" width="15.85546875" style="50" customWidth="1"/>
    <col min="10506" max="10506" width="11.42578125" style="50" bestFit="1" customWidth="1"/>
    <col min="10507" max="10507" width="10.7109375" style="50" bestFit="1" customWidth="1"/>
    <col min="10508" max="10508" width="14" style="50" bestFit="1" customWidth="1"/>
    <col min="10509" max="10509" width="10" style="50" bestFit="1" customWidth="1"/>
    <col min="10510" max="10510" width="10.28515625" style="50" bestFit="1" customWidth="1"/>
    <col min="10511" max="10511" width="10" style="50" customWidth="1"/>
    <col min="10512" max="10512" width="12.7109375" style="50" customWidth="1"/>
    <col min="10513" max="10513" width="14.7109375" style="50" customWidth="1"/>
    <col min="10514" max="10514" width="10.140625" style="50" bestFit="1" customWidth="1"/>
    <col min="10515" max="10751" width="9" style="50"/>
    <col min="10752" max="10752" width="4.140625" style="50" customWidth="1"/>
    <col min="10753" max="10753" width="4.28515625" style="50" customWidth="1"/>
    <col min="10754" max="10754" width="13.5703125" style="50" customWidth="1"/>
    <col min="10755" max="10755" width="65" style="50" customWidth="1"/>
    <col min="10756" max="10756" width="6.7109375" style="50" customWidth="1"/>
    <col min="10757" max="10757" width="8.42578125" style="50" customWidth="1"/>
    <col min="10758" max="10758" width="10" style="50" customWidth="1"/>
    <col min="10759" max="10759" width="15.7109375" style="50" customWidth="1"/>
    <col min="10760" max="10760" width="18.140625" style="50" customWidth="1"/>
    <col min="10761" max="10761" width="15.85546875" style="50" customWidth="1"/>
    <col min="10762" max="10762" width="11.42578125" style="50" bestFit="1" customWidth="1"/>
    <col min="10763" max="10763" width="10.7109375" style="50" bestFit="1" customWidth="1"/>
    <col min="10764" max="10764" width="14" style="50" bestFit="1" customWidth="1"/>
    <col min="10765" max="10765" width="10" style="50" bestFit="1" customWidth="1"/>
    <col min="10766" max="10766" width="10.28515625" style="50" bestFit="1" customWidth="1"/>
    <col min="10767" max="10767" width="10" style="50" customWidth="1"/>
    <col min="10768" max="10768" width="12.7109375" style="50" customWidth="1"/>
    <col min="10769" max="10769" width="14.7109375" style="50" customWidth="1"/>
    <col min="10770" max="10770" width="10.140625" style="50" bestFit="1" customWidth="1"/>
    <col min="10771" max="11007" width="9" style="50"/>
    <col min="11008" max="11008" width="4.140625" style="50" customWidth="1"/>
    <col min="11009" max="11009" width="4.28515625" style="50" customWidth="1"/>
    <col min="11010" max="11010" width="13.5703125" style="50" customWidth="1"/>
    <col min="11011" max="11011" width="65" style="50" customWidth="1"/>
    <col min="11012" max="11012" width="6.7109375" style="50" customWidth="1"/>
    <col min="11013" max="11013" width="8.42578125" style="50" customWidth="1"/>
    <col min="11014" max="11014" width="10" style="50" customWidth="1"/>
    <col min="11015" max="11015" width="15.7109375" style="50" customWidth="1"/>
    <col min="11016" max="11016" width="18.140625" style="50" customWidth="1"/>
    <col min="11017" max="11017" width="15.85546875" style="50" customWidth="1"/>
    <col min="11018" max="11018" width="11.42578125" style="50" bestFit="1" customWidth="1"/>
    <col min="11019" max="11019" width="10.7109375" style="50" bestFit="1" customWidth="1"/>
    <col min="11020" max="11020" width="14" style="50" bestFit="1" customWidth="1"/>
    <col min="11021" max="11021" width="10" style="50" bestFit="1" customWidth="1"/>
    <col min="11022" max="11022" width="10.28515625" style="50" bestFit="1" customWidth="1"/>
    <col min="11023" max="11023" width="10" style="50" customWidth="1"/>
    <col min="11024" max="11024" width="12.7109375" style="50" customWidth="1"/>
    <col min="11025" max="11025" width="14.7109375" style="50" customWidth="1"/>
    <col min="11026" max="11026" width="10.140625" style="50" bestFit="1" customWidth="1"/>
    <col min="11027" max="11263" width="9" style="50"/>
    <col min="11264" max="11264" width="4.140625" style="50" customWidth="1"/>
    <col min="11265" max="11265" width="4.28515625" style="50" customWidth="1"/>
    <col min="11266" max="11266" width="13.5703125" style="50" customWidth="1"/>
    <col min="11267" max="11267" width="65" style="50" customWidth="1"/>
    <col min="11268" max="11268" width="6.7109375" style="50" customWidth="1"/>
    <col min="11269" max="11269" width="8.42578125" style="50" customWidth="1"/>
    <col min="11270" max="11270" width="10" style="50" customWidth="1"/>
    <col min="11271" max="11271" width="15.7109375" style="50" customWidth="1"/>
    <col min="11272" max="11272" width="18.140625" style="50" customWidth="1"/>
    <col min="11273" max="11273" width="15.85546875" style="50" customWidth="1"/>
    <col min="11274" max="11274" width="11.42578125" style="50" bestFit="1" customWidth="1"/>
    <col min="11275" max="11275" width="10.7109375" style="50" bestFit="1" customWidth="1"/>
    <col min="11276" max="11276" width="14" style="50" bestFit="1" customWidth="1"/>
    <col min="11277" max="11277" width="10" style="50" bestFit="1" customWidth="1"/>
    <col min="11278" max="11278" width="10.28515625" style="50" bestFit="1" customWidth="1"/>
    <col min="11279" max="11279" width="10" style="50" customWidth="1"/>
    <col min="11280" max="11280" width="12.7109375" style="50" customWidth="1"/>
    <col min="11281" max="11281" width="14.7109375" style="50" customWidth="1"/>
    <col min="11282" max="11282" width="10.140625" style="50" bestFit="1" customWidth="1"/>
    <col min="11283" max="11519" width="9" style="50"/>
    <col min="11520" max="11520" width="4.140625" style="50" customWidth="1"/>
    <col min="11521" max="11521" width="4.28515625" style="50" customWidth="1"/>
    <col min="11522" max="11522" width="13.5703125" style="50" customWidth="1"/>
    <col min="11523" max="11523" width="65" style="50" customWidth="1"/>
    <col min="11524" max="11524" width="6.7109375" style="50" customWidth="1"/>
    <col min="11525" max="11525" width="8.42578125" style="50" customWidth="1"/>
    <col min="11526" max="11526" width="10" style="50" customWidth="1"/>
    <col min="11527" max="11527" width="15.7109375" style="50" customWidth="1"/>
    <col min="11528" max="11528" width="18.140625" style="50" customWidth="1"/>
    <col min="11529" max="11529" width="15.85546875" style="50" customWidth="1"/>
    <col min="11530" max="11530" width="11.42578125" style="50" bestFit="1" customWidth="1"/>
    <col min="11531" max="11531" width="10.7109375" style="50" bestFit="1" customWidth="1"/>
    <col min="11532" max="11532" width="14" style="50" bestFit="1" customWidth="1"/>
    <col min="11533" max="11533" width="10" style="50" bestFit="1" customWidth="1"/>
    <col min="11534" max="11534" width="10.28515625" style="50" bestFit="1" customWidth="1"/>
    <col min="11535" max="11535" width="10" style="50" customWidth="1"/>
    <col min="11536" max="11536" width="12.7109375" style="50" customWidth="1"/>
    <col min="11537" max="11537" width="14.7109375" style="50" customWidth="1"/>
    <col min="11538" max="11538" width="10.140625" style="50" bestFit="1" customWidth="1"/>
    <col min="11539" max="11775" width="9" style="50"/>
    <col min="11776" max="11776" width="4.140625" style="50" customWidth="1"/>
    <col min="11777" max="11777" width="4.28515625" style="50" customWidth="1"/>
    <col min="11778" max="11778" width="13.5703125" style="50" customWidth="1"/>
    <col min="11779" max="11779" width="65" style="50" customWidth="1"/>
    <col min="11780" max="11780" width="6.7109375" style="50" customWidth="1"/>
    <col min="11781" max="11781" width="8.42578125" style="50" customWidth="1"/>
    <col min="11782" max="11782" width="10" style="50" customWidth="1"/>
    <col min="11783" max="11783" width="15.7109375" style="50" customWidth="1"/>
    <col min="11784" max="11784" width="18.140625" style="50" customWidth="1"/>
    <col min="11785" max="11785" width="15.85546875" style="50" customWidth="1"/>
    <col min="11786" max="11786" width="11.42578125" style="50" bestFit="1" customWidth="1"/>
    <col min="11787" max="11787" width="10.7109375" style="50" bestFit="1" customWidth="1"/>
    <col min="11788" max="11788" width="14" style="50" bestFit="1" customWidth="1"/>
    <col min="11789" max="11789" width="10" style="50" bestFit="1" customWidth="1"/>
    <col min="11790" max="11790" width="10.28515625" style="50" bestFit="1" customWidth="1"/>
    <col min="11791" max="11791" width="10" style="50" customWidth="1"/>
    <col min="11792" max="11792" width="12.7109375" style="50" customWidth="1"/>
    <col min="11793" max="11793" width="14.7109375" style="50" customWidth="1"/>
    <col min="11794" max="11794" width="10.140625" style="50" bestFit="1" customWidth="1"/>
    <col min="11795" max="12031" width="9" style="50"/>
    <col min="12032" max="12032" width="4.140625" style="50" customWidth="1"/>
    <col min="12033" max="12033" width="4.28515625" style="50" customWidth="1"/>
    <col min="12034" max="12034" width="13.5703125" style="50" customWidth="1"/>
    <col min="12035" max="12035" width="65" style="50" customWidth="1"/>
    <col min="12036" max="12036" width="6.7109375" style="50" customWidth="1"/>
    <col min="12037" max="12037" width="8.42578125" style="50" customWidth="1"/>
    <col min="12038" max="12038" width="10" style="50" customWidth="1"/>
    <col min="12039" max="12039" width="15.7109375" style="50" customWidth="1"/>
    <col min="12040" max="12040" width="18.140625" style="50" customWidth="1"/>
    <col min="12041" max="12041" width="15.85546875" style="50" customWidth="1"/>
    <col min="12042" max="12042" width="11.42578125" style="50" bestFit="1" customWidth="1"/>
    <col min="12043" max="12043" width="10.7109375" style="50" bestFit="1" customWidth="1"/>
    <col min="12044" max="12044" width="14" style="50" bestFit="1" customWidth="1"/>
    <col min="12045" max="12045" width="10" style="50" bestFit="1" customWidth="1"/>
    <col min="12046" max="12046" width="10.28515625" style="50" bestFit="1" customWidth="1"/>
    <col min="12047" max="12047" width="10" style="50" customWidth="1"/>
    <col min="12048" max="12048" width="12.7109375" style="50" customWidth="1"/>
    <col min="12049" max="12049" width="14.7109375" style="50" customWidth="1"/>
    <col min="12050" max="12050" width="10.140625" style="50" bestFit="1" customWidth="1"/>
    <col min="12051" max="12287" width="9" style="50"/>
    <col min="12288" max="12288" width="4.140625" style="50" customWidth="1"/>
    <col min="12289" max="12289" width="4.28515625" style="50" customWidth="1"/>
    <col min="12290" max="12290" width="13.5703125" style="50" customWidth="1"/>
    <col min="12291" max="12291" width="65" style="50" customWidth="1"/>
    <col min="12292" max="12292" width="6.7109375" style="50" customWidth="1"/>
    <col min="12293" max="12293" width="8.42578125" style="50" customWidth="1"/>
    <col min="12294" max="12294" width="10" style="50" customWidth="1"/>
    <col min="12295" max="12295" width="15.7109375" style="50" customWidth="1"/>
    <col min="12296" max="12296" width="18.140625" style="50" customWidth="1"/>
    <col min="12297" max="12297" width="15.85546875" style="50" customWidth="1"/>
    <col min="12298" max="12298" width="11.42578125" style="50" bestFit="1" customWidth="1"/>
    <col min="12299" max="12299" width="10.7109375" style="50" bestFit="1" customWidth="1"/>
    <col min="12300" max="12300" width="14" style="50" bestFit="1" customWidth="1"/>
    <col min="12301" max="12301" width="10" style="50" bestFit="1" customWidth="1"/>
    <col min="12302" max="12302" width="10.28515625" style="50" bestFit="1" customWidth="1"/>
    <col min="12303" max="12303" width="10" style="50" customWidth="1"/>
    <col min="12304" max="12304" width="12.7109375" style="50" customWidth="1"/>
    <col min="12305" max="12305" width="14.7109375" style="50" customWidth="1"/>
    <col min="12306" max="12306" width="10.140625" style="50" bestFit="1" customWidth="1"/>
    <col min="12307" max="12543" width="9" style="50"/>
    <col min="12544" max="12544" width="4.140625" style="50" customWidth="1"/>
    <col min="12545" max="12545" width="4.28515625" style="50" customWidth="1"/>
    <col min="12546" max="12546" width="13.5703125" style="50" customWidth="1"/>
    <col min="12547" max="12547" width="65" style="50" customWidth="1"/>
    <col min="12548" max="12548" width="6.7109375" style="50" customWidth="1"/>
    <col min="12549" max="12549" width="8.42578125" style="50" customWidth="1"/>
    <col min="12550" max="12550" width="10" style="50" customWidth="1"/>
    <col min="12551" max="12551" width="15.7109375" style="50" customWidth="1"/>
    <col min="12552" max="12552" width="18.140625" style="50" customWidth="1"/>
    <col min="12553" max="12553" width="15.85546875" style="50" customWidth="1"/>
    <col min="12554" max="12554" width="11.42578125" style="50" bestFit="1" customWidth="1"/>
    <col min="12555" max="12555" width="10.7109375" style="50" bestFit="1" customWidth="1"/>
    <col min="12556" max="12556" width="14" style="50" bestFit="1" customWidth="1"/>
    <col min="12557" max="12557" width="10" style="50" bestFit="1" customWidth="1"/>
    <col min="12558" max="12558" width="10.28515625" style="50" bestFit="1" customWidth="1"/>
    <col min="12559" max="12559" width="10" style="50" customWidth="1"/>
    <col min="12560" max="12560" width="12.7109375" style="50" customWidth="1"/>
    <col min="12561" max="12561" width="14.7109375" style="50" customWidth="1"/>
    <col min="12562" max="12562" width="10.140625" style="50" bestFit="1" customWidth="1"/>
    <col min="12563" max="12799" width="9" style="50"/>
    <col min="12800" max="12800" width="4.140625" style="50" customWidth="1"/>
    <col min="12801" max="12801" width="4.28515625" style="50" customWidth="1"/>
    <col min="12802" max="12802" width="13.5703125" style="50" customWidth="1"/>
    <col min="12803" max="12803" width="65" style="50" customWidth="1"/>
    <col min="12804" max="12804" width="6.7109375" style="50" customWidth="1"/>
    <col min="12805" max="12805" width="8.42578125" style="50" customWidth="1"/>
    <col min="12806" max="12806" width="10" style="50" customWidth="1"/>
    <col min="12807" max="12807" width="15.7109375" style="50" customWidth="1"/>
    <col min="12808" max="12808" width="18.140625" style="50" customWidth="1"/>
    <col min="12809" max="12809" width="15.85546875" style="50" customWidth="1"/>
    <col min="12810" max="12810" width="11.42578125" style="50" bestFit="1" customWidth="1"/>
    <col min="12811" max="12811" width="10.7109375" style="50" bestFit="1" customWidth="1"/>
    <col min="12812" max="12812" width="14" style="50" bestFit="1" customWidth="1"/>
    <col min="12813" max="12813" width="10" style="50" bestFit="1" customWidth="1"/>
    <col min="12814" max="12814" width="10.28515625" style="50" bestFit="1" customWidth="1"/>
    <col min="12815" max="12815" width="10" style="50" customWidth="1"/>
    <col min="12816" max="12816" width="12.7109375" style="50" customWidth="1"/>
    <col min="12817" max="12817" width="14.7109375" style="50" customWidth="1"/>
    <col min="12818" max="12818" width="10.140625" style="50" bestFit="1" customWidth="1"/>
    <col min="12819" max="13055" width="9" style="50"/>
    <col min="13056" max="13056" width="4.140625" style="50" customWidth="1"/>
    <col min="13057" max="13057" width="4.28515625" style="50" customWidth="1"/>
    <col min="13058" max="13058" width="13.5703125" style="50" customWidth="1"/>
    <col min="13059" max="13059" width="65" style="50" customWidth="1"/>
    <col min="13060" max="13060" width="6.7109375" style="50" customWidth="1"/>
    <col min="13061" max="13061" width="8.42578125" style="50" customWidth="1"/>
    <col min="13062" max="13062" width="10" style="50" customWidth="1"/>
    <col min="13063" max="13063" width="15.7109375" style="50" customWidth="1"/>
    <col min="13064" max="13064" width="18.140625" style="50" customWidth="1"/>
    <col min="13065" max="13065" width="15.85546875" style="50" customWidth="1"/>
    <col min="13066" max="13066" width="11.42578125" style="50" bestFit="1" customWidth="1"/>
    <col min="13067" max="13067" width="10.7109375" style="50" bestFit="1" customWidth="1"/>
    <col min="13068" max="13068" width="14" style="50" bestFit="1" customWidth="1"/>
    <col min="13069" max="13069" width="10" style="50" bestFit="1" customWidth="1"/>
    <col min="13070" max="13070" width="10.28515625" style="50" bestFit="1" customWidth="1"/>
    <col min="13071" max="13071" width="10" style="50" customWidth="1"/>
    <col min="13072" max="13072" width="12.7109375" style="50" customWidth="1"/>
    <col min="13073" max="13073" width="14.7109375" style="50" customWidth="1"/>
    <col min="13074" max="13074" width="10.140625" style="50" bestFit="1" customWidth="1"/>
    <col min="13075" max="13311" width="9" style="50"/>
    <col min="13312" max="13312" width="4.140625" style="50" customWidth="1"/>
    <col min="13313" max="13313" width="4.28515625" style="50" customWidth="1"/>
    <col min="13314" max="13314" width="13.5703125" style="50" customWidth="1"/>
    <col min="13315" max="13315" width="65" style="50" customWidth="1"/>
    <col min="13316" max="13316" width="6.7109375" style="50" customWidth="1"/>
    <col min="13317" max="13317" width="8.42578125" style="50" customWidth="1"/>
    <col min="13318" max="13318" width="10" style="50" customWidth="1"/>
    <col min="13319" max="13319" width="15.7109375" style="50" customWidth="1"/>
    <col min="13320" max="13320" width="18.140625" style="50" customWidth="1"/>
    <col min="13321" max="13321" width="15.85546875" style="50" customWidth="1"/>
    <col min="13322" max="13322" width="11.42578125" style="50" bestFit="1" customWidth="1"/>
    <col min="13323" max="13323" width="10.7109375" style="50" bestFit="1" customWidth="1"/>
    <col min="13324" max="13324" width="14" style="50" bestFit="1" customWidth="1"/>
    <col min="13325" max="13325" width="10" style="50" bestFit="1" customWidth="1"/>
    <col min="13326" max="13326" width="10.28515625" style="50" bestFit="1" customWidth="1"/>
    <col min="13327" max="13327" width="10" style="50" customWidth="1"/>
    <col min="13328" max="13328" width="12.7109375" style="50" customWidth="1"/>
    <col min="13329" max="13329" width="14.7109375" style="50" customWidth="1"/>
    <col min="13330" max="13330" width="10.140625" style="50" bestFit="1" customWidth="1"/>
    <col min="13331" max="13567" width="9" style="50"/>
    <col min="13568" max="13568" width="4.140625" style="50" customWidth="1"/>
    <col min="13569" max="13569" width="4.28515625" style="50" customWidth="1"/>
    <col min="13570" max="13570" width="13.5703125" style="50" customWidth="1"/>
    <col min="13571" max="13571" width="65" style="50" customWidth="1"/>
    <col min="13572" max="13572" width="6.7109375" style="50" customWidth="1"/>
    <col min="13573" max="13573" width="8.42578125" style="50" customWidth="1"/>
    <col min="13574" max="13574" width="10" style="50" customWidth="1"/>
    <col min="13575" max="13575" width="15.7109375" style="50" customWidth="1"/>
    <col min="13576" max="13576" width="18.140625" style="50" customWidth="1"/>
    <col min="13577" max="13577" width="15.85546875" style="50" customWidth="1"/>
    <col min="13578" max="13578" width="11.42578125" style="50" bestFit="1" customWidth="1"/>
    <col min="13579" max="13579" width="10.7109375" style="50" bestFit="1" customWidth="1"/>
    <col min="13580" max="13580" width="14" style="50" bestFit="1" customWidth="1"/>
    <col min="13581" max="13581" width="10" style="50" bestFit="1" customWidth="1"/>
    <col min="13582" max="13582" width="10.28515625" style="50" bestFit="1" customWidth="1"/>
    <col min="13583" max="13583" width="10" style="50" customWidth="1"/>
    <col min="13584" max="13584" width="12.7109375" style="50" customWidth="1"/>
    <col min="13585" max="13585" width="14.7109375" style="50" customWidth="1"/>
    <col min="13586" max="13586" width="10.140625" style="50" bestFit="1" customWidth="1"/>
    <col min="13587" max="13823" width="9" style="50"/>
    <col min="13824" max="13824" width="4.140625" style="50" customWidth="1"/>
    <col min="13825" max="13825" width="4.28515625" style="50" customWidth="1"/>
    <col min="13826" max="13826" width="13.5703125" style="50" customWidth="1"/>
    <col min="13827" max="13827" width="65" style="50" customWidth="1"/>
    <col min="13828" max="13828" width="6.7109375" style="50" customWidth="1"/>
    <col min="13829" max="13829" width="8.42578125" style="50" customWidth="1"/>
    <col min="13830" max="13830" width="10" style="50" customWidth="1"/>
    <col min="13831" max="13831" width="15.7109375" style="50" customWidth="1"/>
    <col min="13832" max="13832" width="18.140625" style="50" customWidth="1"/>
    <col min="13833" max="13833" width="15.85546875" style="50" customWidth="1"/>
    <col min="13834" max="13834" width="11.42578125" style="50" bestFit="1" customWidth="1"/>
    <col min="13835" max="13835" width="10.7109375" style="50" bestFit="1" customWidth="1"/>
    <col min="13836" max="13836" width="14" style="50" bestFit="1" customWidth="1"/>
    <col min="13837" max="13837" width="10" style="50" bestFit="1" customWidth="1"/>
    <col min="13838" max="13838" width="10.28515625" style="50" bestFit="1" customWidth="1"/>
    <col min="13839" max="13839" width="10" style="50" customWidth="1"/>
    <col min="13840" max="13840" width="12.7109375" style="50" customWidth="1"/>
    <col min="13841" max="13841" width="14.7109375" style="50" customWidth="1"/>
    <col min="13842" max="13842" width="10.140625" style="50" bestFit="1" customWidth="1"/>
    <col min="13843" max="14079" width="9" style="50"/>
    <col min="14080" max="14080" width="4.140625" style="50" customWidth="1"/>
    <col min="14081" max="14081" width="4.28515625" style="50" customWidth="1"/>
    <col min="14082" max="14082" width="13.5703125" style="50" customWidth="1"/>
    <col min="14083" max="14083" width="65" style="50" customWidth="1"/>
    <col min="14084" max="14084" width="6.7109375" style="50" customWidth="1"/>
    <col min="14085" max="14085" width="8.42578125" style="50" customWidth="1"/>
    <col min="14086" max="14086" width="10" style="50" customWidth="1"/>
    <col min="14087" max="14087" width="15.7109375" style="50" customWidth="1"/>
    <col min="14088" max="14088" width="18.140625" style="50" customWidth="1"/>
    <col min="14089" max="14089" width="15.85546875" style="50" customWidth="1"/>
    <col min="14090" max="14090" width="11.42578125" style="50" bestFit="1" customWidth="1"/>
    <col min="14091" max="14091" width="10.7109375" style="50" bestFit="1" customWidth="1"/>
    <col min="14092" max="14092" width="14" style="50" bestFit="1" customWidth="1"/>
    <col min="14093" max="14093" width="10" style="50" bestFit="1" customWidth="1"/>
    <col min="14094" max="14094" width="10.28515625" style="50" bestFit="1" customWidth="1"/>
    <col min="14095" max="14095" width="10" style="50" customWidth="1"/>
    <col min="14096" max="14096" width="12.7109375" style="50" customWidth="1"/>
    <col min="14097" max="14097" width="14.7109375" style="50" customWidth="1"/>
    <col min="14098" max="14098" width="10.140625" style="50" bestFit="1" customWidth="1"/>
    <col min="14099" max="14335" width="9" style="50"/>
    <col min="14336" max="14336" width="4.140625" style="50" customWidth="1"/>
    <col min="14337" max="14337" width="4.28515625" style="50" customWidth="1"/>
    <col min="14338" max="14338" width="13.5703125" style="50" customWidth="1"/>
    <col min="14339" max="14339" width="65" style="50" customWidth="1"/>
    <col min="14340" max="14340" width="6.7109375" style="50" customWidth="1"/>
    <col min="14341" max="14341" width="8.42578125" style="50" customWidth="1"/>
    <col min="14342" max="14342" width="10" style="50" customWidth="1"/>
    <col min="14343" max="14343" width="15.7109375" style="50" customWidth="1"/>
    <col min="14344" max="14344" width="18.140625" style="50" customWidth="1"/>
    <col min="14345" max="14345" width="15.85546875" style="50" customWidth="1"/>
    <col min="14346" max="14346" width="11.42578125" style="50" bestFit="1" customWidth="1"/>
    <col min="14347" max="14347" width="10.7109375" style="50" bestFit="1" customWidth="1"/>
    <col min="14348" max="14348" width="14" style="50" bestFit="1" customWidth="1"/>
    <col min="14349" max="14349" width="10" style="50" bestFit="1" customWidth="1"/>
    <col min="14350" max="14350" width="10.28515625" style="50" bestFit="1" customWidth="1"/>
    <col min="14351" max="14351" width="10" style="50" customWidth="1"/>
    <col min="14352" max="14352" width="12.7109375" style="50" customWidth="1"/>
    <col min="14353" max="14353" width="14.7109375" style="50" customWidth="1"/>
    <col min="14354" max="14354" width="10.140625" style="50" bestFit="1" customWidth="1"/>
    <col min="14355" max="14591" width="9" style="50"/>
    <col min="14592" max="14592" width="4.140625" style="50" customWidth="1"/>
    <col min="14593" max="14593" width="4.28515625" style="50" customWidth="1"/>
    <col min="14594" max="14594" width="13.5703125" style="50" customWidth="1"/>
    <col min="14595" max="14595" width="65" style="50" customWidth="1"/>
    <col min="14596" max="14596" width="6.7109375" style="50" customWidth="1"/>
    <col min="14597" max="14597" width="8.42578125" style="50" customWidth="1"/>
    <col min="14598" max="14598" width="10" style="50" customWidth="1"/>
    <col min="14599" max="14599" width="15.7109375" style="50" customWidth="1"/>
    <col min="14600" max="14600" width="18.140625" style="50" customWidth="1"/>
    <col min="14601" max="14601" width="15.85546875" style="50" customWidth="1"/>
    <col min="14602" max="14602" width="11.42578125" style="50" bestFit="1" customWidth="1"/>
    <col min="14603" max="14603" width="10.7109375" style="50" bestFit="1" customWidth="1"/>
    <col min="14604" max="14604" width="14" style="50" bestFit="1" customWidth="1"/>
    <col min="14605" max="14605" width="10" style="50" bestFit="1" customWidth="1"/>
    <col min="14606" max="14606" width="10.28515625" style="50" bestFit="1" customWidth="1"/>
    <col min="14607" max="14607" width="10" style="50" customWidth="1"/>
    <col min="14608" max="14608" width="12.7109375" style="50" customWidth="1"/>
    <col min="14609" max="14609" width="14.7109375" style="50" customWidth="1"/>
    <col min="14610" max="14610" width="10.140625" style="50" bestFit="1" customWidth="1"/>
    <col min="14611" max="14847" width="9" style="50"/>
    <col min="14848" max="14848" width="4.140625" style="50" customWidth="1"/>
    <col min="14849" max="14849" width="4.28515625" style="50" customWidth="1"/>
    <col min="14850" max="14850" width="13.5703125" style="50" customWidth="1"/>
    <col min="14851" max="14851" width="65" style="50" customWidth="1"/>
    <col min="14852" max="14852" width="6.7109375" style="50" customWidth="1"/>
    <col min="14853" max="14853" width="8.42578125" style="50" customWidth="1"/>
    <col min="14854" max="14854" width="10" style="50" customWidth="1"/>
    <col min="14855" max="14855" width="15.7109375" style="50" customWidth="1"/>
    <col min="14856" max="14856" width="18.140625" style="50" customWidth="1"/>
    <col min="14857" max="14857" width="15.85546875" style="50" customWidth="1"/>
    <col min="14858" max="14858" width="11.42578125" style="50" bestFit="1" customWidth="1"/>
    <col min="14859" max="14859" width="10.7109375" style="50" bestFit="1" customWidth="1"/>
    <col min="14860" max="14860" width="14" style="50" bestFit="1" customWidth="1"/>
    <col min="14861" max="14861" width="10" style="50" bestFit="1" customWidth="1"/>
    <col min="14862" max="14862" width="10.28515625" style="50" bestFit="1" customWidth="1"/>
    <col min="14863" max="14863" width="10" style="50" customWidth="1"/>
    <col min="14864" max="14864" width="12.7109375" style="50" customWidth="1"/>
    <col min="14865" max="14865" width="14.7109375" style="50" customWidth="1"/>
    <col min="14866" max="14866" width="10.140625" style="50" bestFit="1" customWidth="1"/>
    <col min="14867" max="15103" width="9" style="50"/>
    <col min="15104" max="15104" width="4.140625" style="50" customWidth="1"/>
    <col min="15105" max="15105" width="4.28515625" style="50" customWidth="1"/>
    <col min="15106" max="15106" width="13.5703125" style="50" customWidth="1"/>
    <col min="15107" max="15107" width="65" style="50" customWidth="1"/>
    <col min="15108" max="15108" width="6.7109375" style="50" customWidth="1"/>
    <col min="15109" max="15109" width="8.42578125" style="50" customWidth="1"/>
    <col min="15110" max="15110" width="10" style="50" customWidth="1"/>
    <col min="15111" max="15111" width="15.7109375" style="50" customWidth="1"/>
    <col min="15112" max="15112" width="18.140625" style="50" customWidth="1"/>
    <col min="15113" max="15113" width="15.85546875" style="50" customWidth="1"/>
    <col min="15114" max="15114" width="11.42578125" style="50" bestFit="1" customWidth="1"/>
    <col min="15115" max="15115" width="10.7109375" style="50" bestFit="1" customWidth="1"/>
    <col min="15116" max="15116" width="14" style="50" bestFit="1" customWidth="1"/>
    <col min="15117" max="15117" width="10" style="50" bestFit="1" customWidth="1"/>
    <col min="15118" max="15118" width="10.28515625" style="50" bestFit="1" customWidth="1"/>
    <col min="15119" max="15119" width="10" style="50" customWidth="1"/>
    <col min="15120" max="15120" width="12.7109375" style="50" customWidth="1"/>
    <col min="15121" max="15121" width="14.7109375" style="50" customWidth="1"/>
    <col min="15122" max="15122" width="10.140625" style="50" bestFit="1" customWidth="1"/>
    <col min="15123" max="15359" width="9" style="50"/>
    <col min="15360" max="15360" width="4.140625" style="50" customWidth="1"/>
    <col min="15361" max="15361" width="4.28515625" style="50" customWidth="1"/>
    <col min="15362" max="15362" width="13.5703125" style="50" customWidth="1"/>
    <col min="15363" max="15363" width="65" style="50" customWidth="1"/>
    <col min="15364" max="15364" width="6.7109375" style="50" customWidth="1"/>
    <col min="15365" max="15365" width="8.42578125" style="50" customWidth="1"/>
    <col min="15366" max="15366" width="10" style="50" customWidth="1"/>
    <col min="15367" max="15367" width="15.7109375" style="50" customWidth="1"/>
    <col min="15368" max="15368" width="18.140625" style="50" customWidth="1"/>
    <col min="15369" max="15369" width="15.85546875" style="50" customWidth="1"/>
    <col min="15370" max="15370" width="11.42578125" style="50" bestFit="1" customWidth="1"/>
    <col min="15371" max="15371" width="10.7109375" style="50" bestFit="1" customWidth="1"/>
    <col min="15372" max="15372" width="14" style="50" bestFit="1" customWidth="1"/>
    <col min="15373" max="15373" width="10" style="50" bestFit="1" customWidth="1"/>
    <col min="15374" max="15374" width="10.28515625" style="50" bestFit="1" customWidth="1"/>
    <col min="15375" max="15375" width="10" style="50" customWidth="1"/>
    <col min="15376" max="15376" width="12.7109375" style="50" customWidth="1"/>
    <col min="15377" max="15377" width="14.7109375" style="50" customWidth="1"/>
    <col min="15378" max="15378" width="10.140625" style="50" bestFit="1" customWidth="1"/>
    <col min="15379" max="15615" width="9" style="50"/>
    <col min="15616" max="15616" width="4.140625" style="50" customWidth="1"/>
    <col min="15617" max="15617" width="4.28515625" style="50" customWidth="1"/>
    <col min="15618" max="15618" width="13.5703125" style="50" customWidth="1"/>
    <col min="15619" max="15619" width="65" style="50" customWidth="1"/>
    <col min="15620" max="15620" width="6.7109375" style="50" customWidth="1"/>
    <col min="15621" max="15621" width="8.42578125" style="50" customWidth="1"/>
    <col min="15622" max="15622" width="10" style="50" customWidth="1"/>
    <col min="15623" max="15623" width="15.7109375" style="50" customWidth="1"/>
    <col min="15624" max="15624" width="18.140625" style="50" customWidth="1"/>
    <col min="15625" max="15625" width="15.85546875" style="50" customWidth="1"/>
    <col min="15626" max="15626" width="11.42578125" style="50" bestFit="1" customWidth="1"/>
    <col min="15627" max="15627" width="10.7109375" style="50" bestFit="1" customWidth="1"/>
    <col min="15628" max="15628" width="14" style="50" bestFit="1" customWidth="1"/>
    <col min="15629" max="15629" width="10" style="50" bestFit="1" customWidth="1"/>
    <col min="15630" max="15630" width="10.28515625" style="50" bestFit="1" customWidth="1"/>
    <col min="15631" max="15631" width="10" style="50" customWidth="1"/>
    <col min="15632" max="15632" width="12.7109375" style="50" customWidth="1"/>
    <col min="15633" max="15633" width="14.7109375" style="50" customWidth="1"/>
    <col min="15634" max="15634" width="10.140625" style="50" bestFit="1" customWidth="1"/>
    <col min="15635" max="15871" width="9" style="50"/>
    <col min="15872" max="15872" width="4.140625" style="50" customWidth="1"/>
    <col min="15873" max="15873" width="4.28515625" style="50" customWidth="1"/>
    <col min="15874" max="15874" width="13.5703125" style="50" customWidth="1"/>
    <col min="15875" max="15875" width="65" style="50" customWidth="1"/>
    <col min="15876" max="15876" width="6.7109375" style="50" customWidth="1"/>
    <col min="15877" max="15877" width="8.42578125" style="50" customWidth="1"/>
    <col min="15878" max="15878" width="10" style="50" customWidth="1"/>
    <col min="15879" max="15879" width="15.7109375" style="50" customWidth="1"/>
    <col min="15880" max="15880" width="18.140625" style="50" customWidth="1"/>
    <col min="15881" max="15881" width="15.85546875" style="50" customWidth="1"/>
    <col min="15882" max="15882" width="11.42578125" style="50" bestFit="1" customWidth="1"/>
    <col min="15883" max="15883" width="10.7109375" style="50" bestFit="1" customWidth="1"/>
    <col min="15884" max="15884" width="14" style="50" bestFit="1" customWidth="1"/>
    <col min="15885" max="15885" width="10" style="50" bestFit="1" customWidth="1"/>
    <col min="15886" max="15886" width="10.28515625" style="50" bestFit="1" customWidth="1"/>
    <col min="15887" max="15887" width="10" style="50" customWidth="1"/>
    <col min="15888" max="15888" width="12.7109375" style="50" customWidth="1"/>
    <col min="15889" max="15889" width="14.7109375" style="50" customWidth="1"/>
    <col min="15890" max="15890" width="10.140625" style="50" bestFit="1" customWidth="1"/>
    <col min="15891" max="16127" width="9" style="50"/>
    <col min="16128" max="16128" width="4.140625" style="50" customWidth="1"/>
    <col min="16129" max="16129" width="4.28515625" style="50" customWidth="1"/>
    <col min="16130" max="16130" width="13.5703125" style="50" customWidth="1"/>
    <col min="16131" max="16131" width="65" style="50" customWidth="1"/>
    <col min="16132" max="16132" width="6.7109375" style="50" customWidth="1"/>
    <col min="16133" max="16133" width="8.42578125" style="50" customWidth="1"/>
    <col min="16134" max="16134" width="10" style="50" customWidth="1"/>
    <col min="16135" max="16135" width="15.7109375" style="50" customWidth="1"/>
    <col min="16136" max="16136" width="18.140625" style="50" customWidth="1"/>
    <col min="16137" max="16137" width="15.85546875" style="50" customWidth="1"/>
    <col min="16138" max="16138" width="11.42578125" style="50" bestFit="1" customWidth="1"/>
    <col min="16139" max="16139" width="10.7109375" style="50" bestFit="1" customWidth="1"/>
    <col min="16140" max="16140" width="14" style="50" bestFit="1" customWidth="1"/>
    <col min="16141" max="16141" width="10" style="50" bestFit="1" customWidth="1"/>
    <col min="16142" max="16142" width="10.28515625" style="50" bestFit="1" customWidth="1"/>
    <col min="16143" max="16143" width="10" style="50" customWidth="1"/>
    <col min="16144" max="16144" width="12.7109375" style="50" customWidth="1"/>
    <col min="16145" max="16145" width="14.7109375" style="50" customWidth="1"/>
    <col min="16146" max="16146" width="10.140625" style="50" bestFit="1" customWidth="1"/>
    <col min="16147" max="16384" width="9" style="50"/>
  </cols>
  <sheetData>
    <row r="1" spans="1:218" s="52" customFormat="1" ht="20.25" customHeight="1">
      <c r="A1" s="39" t="s">
        <v>340</v>
      </c>
      <c r="B1" s="3"/>
      <c r="C1" s="3"/>
      <c r="D1" s="3"/>
      <c r="E1" s="3"/>
      <c r="F1" s="3"/>
      <c r="G1" s="3"/>
      <c r="H1" s="3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  <c r="GJ1" s="51"/>
      <c r="GK1" s="51"/>
      <c r="GL1" s="51"/>
      <c r="GM1" s="51"/>
      <c r="GN1" s="51"/>
      <c r="GO1" s="51"/>
      <c r="GP1" s="51"/>
      <c r="GQ1" s="51"/>
      <c r="GR1" s="51"/>
      <c r="GS1" s="51"/>
      <c r="GT1" s="51"/>
      <c r="GU1" s="51"/>
      <c r="GV1" s="51"/>
      <c r="GW1" s="51"/>
      <c r="GX1" s="51"/>
      <c r="GY1" s="51"/>
      <c r="GZ1" s="51"/>
      <c r="HA1" s="51"/>
      <c r="HB1" s="51"/>
      <c r="HC1" s="51"/>
      <c r="HD1" s="51"/>
      <c r="HE1" s="51"/>
      <c r="HF1" s="51"/>
      <c r="HG1" s="51"/>
      <c r="HH1" s="51"/>
      <c r="HI1" s="51"/>
      <c r="HJ1" s="51"/>
    </row>
    <row r="2" spans="1:218" s="16" customFormat="1" ht="13.5" customHeight="1">
      <c r="A2" s="328" t="s">
        <v>215</v>
      </c>
      <c r="B2" s="333"/>
      <c r="C2" s="333"/>
      <c r="D2" s="333"/>
      <c r="E2" s="333"/>
      <c r="F2" s="333"/>
      <c r="G2" s="333"/>
      <c r="H2" s="333"/>
      <c r="I2" s="333"/>
      <c r="J2" s="18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</row>
    <row r="3" spans="1:218" s="16" customFormat="1" ht="13.5" customHeight="1">
      <c r="A3" s="328" t="s">
        <v>80</v>
      </c>
      <c r="B3" s="329"/>
      <c r="C3" s="329"/>
      <c r="D3" s="329"/>
      <c r="E3" s="13"/>
      <c r="F3" s="13"/>
      <c r="G3" s="14"/>
      <c r="H3" s="14"/>
      <c r="I3" s="5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</row>
    <row r="4" spans="1:218" s="16" customFormat="1" ht="13.5" customHeight="1">
      <c r="A4" s="1" t="s">
        <v>82</v>
      </c>
      <c r="B4" s="2"/>
      <c r="C4" s="13"/>
      <c r="D4" s="13"/>
      <c r="E4" s="13"/>
      <c r="F4" s="13"/>
      <c r="G4" s="14"/>
      <c r="H4" s="14"/>
      <c r="I4" s="53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</row>
    <row r="5" spans="1:218" s="54" customFormat="1" ht="13.5" customHeight="1">
      <c r="A5" s="27" t="s">
        <v>81</v>
      </c>
      <c r="B5" s="13"/>
      <c r="C5" s="13"/>
      <c r="D5" s="17"/>
      <c r="E5" s="13"/>
      <c r="F5" s="14"/>
      <c r="G5" s="14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1"/>
      <c r="AH5" s="51"/>
      <c r="AI5" s="51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</row>
    <row r="6" spans="1:218" s="52" customFormat="1" ht="12.75" customHeight="1">
      <c r="A6" s="10"/>
      <c r="B6" s="10"/>
      <c r="C6" s="10"/>
      <c r="D6" s="11"/>
      <c r="E6" s="10"/>
      <c r="F6" s="10"/>
      <c r="G6" s="3"/>
      <c r="H6" s="3"/>
      <c r="I6" s="51"/>
      <c r="J6" s="55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</row>
    <row r="7" spans="1:218" s="52" customFormat="1" ht="24.75" customHeight="1">
      <c r="A7" s="12" t="s">
        <v>0</v>
      </c>
      <c r="B7" s="12" t="s">
        <v>1</v>
      </c>
      <c r="C7" s="12" t="s">
        <v>2</v>
      </c>
      <c r="D7" s="12" t="s">
        <v>3</v>
      </c>
      <c r="E7" s="12" t="s">
        <v>4</v>
      </c>
      <c r="F7" s="12" t="s">
        <v>5</v>
      </c>
      <c r="G7" s="12" t="s">
        <v>6</v>
      </c>
      <c r="H7" s="12" t="s">
        <v>7</v>
      </c>
      <c r="I7" s="12" t="s">
        <v>8</v>
      </c>
      <c r="J7" s="56"/>
      <c r="K7" s="57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</row>
    <row r="8" spans="1:218" s="52" customFormat="1" ht="12.75" customHeight="1">
      <c r="A8" s="12" t="s">
        <v>9</v>
      </c>
      <c r="B8" s="12" t="s">
        <v>10</v>
      </c>
      <c r="C8" s="12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>
        <v>8</v>
      </c>
      <c r="I8" s="12">
        <v>9</v>
      </c>
      <c r="J8" s="58"/>
      <c r="K8" s="57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</row>
    <row r="9" spans="1:218" s="52" customFormat="1" ht="21" customHeight="1">
      <c r="A9" s="59"/>
      <c r="B9" s="60"/>
      <c r="C9" s="60" t="s">
        <v>16</v>
      </c>
      <c r="D9" s="60" t="s">
        <v>17</v>
      </c>
      <c r="E9" s="60"/>
      <c r="F9" s="61"/>
      <c r="G9" s="62"/>
      <c r="H9" s="62">
        <f>H10+H43+H207</f>
        <v>0</v>
      </c>
      <c r="I9" s="63"/>
      <c r="J9" s="64"/>
      <c r="K9" s="57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</row>
    <row r="10" spans="1:218" s="72" customFormat="1" ht="13.5" customHeight="1">
      <c r="A10" s="65"/>
      <c r="B10" s="66"/>
      <c r="C10" s="67" t="s">
        <v>14</v>
      </c>
      <c r="D10" s="67" t="s">
        <v>26</v>
      </c>
      <c r="E10" s="67"/>
      <c r="F10" s="68"/>
      <c r="G10" s="69"/>
      <c r="H10" s="69">
        <f>SUM(H11:H42)</f>
        <v>0</v>
      </c>
      <c r="I10" s="70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</row>
    <row r="11" spans="1:218" s="72" customFormat="1" ht="13.5" customHeight="1">
      <c r="A11" s="73">
        <v>1</v>
      </c>
      <c r="B11" s="74" t="s">
        <v>41</v>
      </c>
      <c r="C11" s="75">
        <v>619991011</v>
      </c>
      <c r="D11" s="75" t="s">
        <v>97</v>
      </c>
      <c r="E11" s="75" t="s">
        <v>20</v>
      </c>
      <c r="F11" s="76">
        <f>SUM(F13:F15)</f>
        <v>290.67399999999998</v>
      </c>
      <c r="G11" s="339"/>
      <c r="H11" s="77">
        <f>F11*G11</f>
        <v>0</v>
      </c>
      <c r="I11" s="78" t="s">
        <v>216</v>
      </c>
      <c r="J11" s="79"/>
      <c r="K11" s="71"/>
      <c r="L11" s="71"/>
      <c r="M11" s="71"/>
      <c r="N11" s="71"/>
      <c r="O11" s="71"/>
      <c r="P11" s="71"/>
      <c r="Q11" s="71"/>
      <c r="R11" s="71"/>
      <c r="S11" s="71"/>
      <c r="T11" s="80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</row>
    <row r="12" spans="1:218" s="72" customFormat="1" ht="13.5" customHeight="1">
      <c r="A12" s="81"/>
      <c r="B12" s="66"/>
      <c r="C12" s="66"/>
      <c r="D12" s="82" t="s">
        <v>99</v>
      </c>
      <c r="E12" s="66"/>
      <c r="F12" s="71"/>
      <c r="G12" s="83"/>
      <c r="H12" s="83"/>
      <c r="I12" s="84"/>
      <c r="J12" s="85"/>
      <c r="K12" s="71"/>
      <c r="L12" s="71"/>
      <c r="M12" s="71"/>
      <c r="N12" s="71"/>
      <c r="O12" s="71"/>
      <c r="P12" s="71"/>
      <c r="Q12" s="71"/>
      <c r="R12" s="71"/>
      <c r="S12" s="80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</row>
    <row r="13" spans="1:218" s="72" customFormat="1" ht="13.5" customHeight="1">
      <c r="A13" s="81"/>
      <c r="B13" s="66"/>
      <c r="C13" s="66"/>
      <c r="D13" s="82" t="s">
        <v>204</v>
      </c>
      <c r="E13" s="66"/>
      <c r="F13" s="86">
        <f>((29+30)*1.2*2.1)*1.15</f>
        <v>170.982</v>
      </c>
      <c r="G13" s="83"/>
      <c r="H13" s="83"/>
      <c r="I13" s="84"/>
      <c r="J13" s="85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</row>
    <row r="14" spans="1:218" s="72" customFormat="1" ht="13.5" customHeight="1">
      <c r="A14" s="81"/>
      <c r="B14" s="66"/>
      <c r="C14" s="66"/>
      <c r="D14" s="82" t="s">
        <v>266</v>
      </c>
      <c r="E14" s="66"/>
      <c r="F14" s="86">
        <f>(1.7*2.4)*1.15</f>
        <v>4.6919999999999993</v>
      </c>
      <c r="G14" s="83"/>
      <c r="H14" s="83"/>
      <c r="I14" s="84"/>
      <c r="J14" s="85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</row>
    <row r="15" spans="1:218" s="72" customFormat="1" ht="13.5" customHeight="1">
      <c r="A15" s="81"/>
      <c r="B15" s="66"/>
      <c r="C15" s="66"/>
      <c r="D15" s="82" t="s">
        <v>205</v>
      </c>
      <c r="E15" s="66"/>
      <c r="F15" s="86">
        <f>(100)*1.15</f>
        <v>114.99999999999999</v>
      </c>
      <c r="G15" s="83"/>
      <c r="H15" s="83"/>
      <c r="I15" s="84"/>
      <c r="J15" s="87"/>
      <c r="K15" s="87"/>
      <c r="L15" s="87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</row>
    <row r="16" spans="1:218" s="72" customFormat="1" ht="13.5" customHeight="1">
      <c r="A16" s="81"/>
      <c r="B16" s="66"/>
      <c r="C16" s="66"/>
      <c r="D16" s="82" t="s">
        <v>98</v>
      </c>
      <c r="E16" s="66"/>
      <c r="F16" s="86"/>
      <c r="G16" s="83"/>
      <c r="H16" s="83"/>
      <c r="I16" s="84"/>
      <c r="J16" s="8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</row>
    <row r="17" spans="1:66" s="72" customFormat="1" ht="13.5" customHeight="1">
      <c r="A17" s="88">
        <v>2</v>
      </c>
      <c r="B17" s="89" t="s">
        <v>62</v>
      </c>
      <c r="C17" s="90">
        <v>619996117</v>
      </c>
      <c r="D17" s="90" t="s">
        <v>128</v>
      </c>
      <c r="E17" s="90" t="s">
        <v>20</v>
      </c>
      <c r="F17" s="91">
        <f>SUM(F20:F21)</f>
        <v>41.833000000000006</v>
      </c>
      <c r="G17" s="340"/>
      <c r="H17" s="92">
        <f>F17*G17</f>
        <v>0</v>
      </c>
      <c r="I17" s="78" t="s">
        <v>216</v>
      </c>
      <c r="J17" s="93"/>
      <c r="K17" s="93"/>
      <c r="L17" s="93"/>
      <c r="M17" s="93"/>
      <c r="N17" s="93"/>
      <c r="O17" s="93"/>
      <c r="P17" s="71"/>
      <c r="Q17" s="71"/>
      <c r="R17" s="93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</row>
    <row r="18" spans="1:66" s="72" customFormat="1" ht="13.5" customHeight="1">
      <c r="A18" s="65"/>
      <c r="B18" s="66"/>
      <c r="C18" s="66"/>
      <c r="D18" s="82" t="s">
        <v>129</v>
      </c>
      <c r="E18" s="90"/>
      <c r="F18" s="94"/>
      <c r="G18" s="95"/>
      <c r="H18" s="95"/>
      <c r="I18" s="84"/>
      <c r="J18" s="93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</row>
    <row r="19" spans="1:66" s="72" customFormat="1" ht="13.5" customHeight="1">
      <c r="A19" s="65"/>
      <c r="B19" s="66"/>
      <c r="C19" s="66"/>
      <c r="D19" s="82" t="s">
        <v>139</v>
      </c>
      <c r="E19" s="90"/>
      <c r="F19" s="94"/>
      <c r="G19" s="95"/>
      <c r="H19" s="95"/>
      <c r="I19" s="84"/>
      <c r="J19" s="79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</row>
    <row r="20" spans="1:66" s="72" customFormat="1" ht="13.5" customHeight="1">
      <c r="A20" s="65"/>
      <c r="B20" s="66"/>
      <c r="C20" s="66"/>
      <c r="D20" s="82" t="s">
        <v>267</v>
      </c>
      <c r="E20" s="90"/>
      <c r="F20" s="94">
        <f>(10*(1.7+1.72))*1.1</f>
        <v>37.620000000000005</v>
      </c>
      <c r="G20" s="95"/>
      <c r="H20" s="95"/>
      <c r="I20" s="84"/>
      <c r="J20" s="96"/>
      <c r="K20" s="71"/>
      <c r="L20" s="71"/>
      <c r="M20" s="71"/>
      <c r="N20" s="97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</row>
    <row r="21" spans="1:66" s="72" customFormat="1" ht="13.5" customHeight="1">
      <c r="A21" s="65"/>
      <c r="B21" s="66"/>
      <c r="C21" s="66"/>
      <c r="D21" s="82" t="s">
        <v>268</v>
      </c>
      <c r="E21" s="90"/>
      <c r="F21" s="94">
        <f>(1.29+2.54)*1.1</f>
        <v>4.2130000000000001</v>
      </c>
      <c r="G21" s="95"/>
      <c r="H21" s="95"/>
      <c r="I21" s="84"/>
      <c r="J21" s="96"/>
      <c r="K21" s="71"/>
      <c r="L21" s="71"/>
      <c r="M21" s="71"/>
      <c r="N21" s="97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</row>
    <row r="22" spans="1:66" s="72" customFormat="1" ht="13.5" customHeight="1">
      <c r="A22" s="65"/>
      <c r="B22" s="66"/>
      <c r="C22" s="66"/>
      <c r="D22" s="82" t="s">
        <v>130</v>
      </c>
      <c r="E22" s="90"/>
      <c r="F22" s="94"/>
      <c r="G22" s="95"/>
      <c r="H22" s="95"/>
      <c r="I22" s="84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</row>
    <row r="23" spans="1:66" s="72" customFormat="1" ht="13.5" customHeight="1">
      <c r="A23" s="73">
        <v>3</v>
      </c>
      <c r="B23" s="74" t="s">
        <v>41</v>
      </c>
      <c r="C23" s="75">
        <v>619996127</v>
      </c>
      <c r="D23" s="75" t="s">
        <v>104</v>
      </c>
      <c r="E23" s="75" t="s">
        <v>20</v>
      </c>
      <c r="F23" s="76">
        <f>SUM(F25:F28)</f>
        <v>267.08</v>
      </c>
      <c r="G23" s="339"/>
      <c r="H23" s="77">
        <f>F23*G23</f>
        <v>0</v>
      </c>
      <c r="I23" s="78" t="s">
        <v>216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</row>
    <row r="24" spans="1:66" s="72" customFormat="1" ht="13.5" customHeight="1">
      <c r="A24" s="81"/>
      <c r="B24" s="66"/>
      <c r="C24" s="66"/>
      <c r="D24" s="82" t="s">
        <v>105</v>
      </c>
      <c r="E24" s="66"/>
      <c r="F24" s="71"/>
      <c r="G24" s="83"/>
      <c r="H24" s="83"/>
      <c r="I24" s="84"/>
      <c r="J24" s="85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</row>
    <row r="25" spans="1:66" s="72" customFormat="1" ht="13.5" customHeight="1">
      <c r="A25" s="81"/>
      <c r="B25" s="66"/>
      <c r="C25" s="66"/>
      <c r="D25" s="82" t="s">
        <v>206</v>
      </c>
      <c r="E25" s="66"/>
      <c r="F25" s="86">
        <f>(150)*1.1</f>
        <v>165</v>
      </c>
      <c r="G25" s="83"/>
      <c r="H25" s="83"/>
      <c r="I25" s="98"/>
      <c r="J25" s="85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</row>
    <row r="26" spans="1:66" s="72" customFormat="1" ht="13.5" customHeight="1">
      <c r="A26" s="81"/>
      <c r="B26" s="66"/>
      <c r="C26" s="66"/>
      <c r="D26" s="82" t="s">
        <v>272</v>
      </c>
      <c r="E26" s="66"/>
      <c r="F26" s="86"/>
      <c r="G26" s="83"/>
      <c r="H26" s="83"/>
      <c r="I26" s="84"/>
      <c r="J26" s="85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</row>
    <row r="27" spans="1:66" s="72" customFormat="1" ht="13.5" customHeight="1">
      <c r="A27" s="81"/>
      <c r="B27" s="66"/>
      <c r="C27" s="66"/>
      <c r="D27" s="82" t="s">
        <v>140</v>
      </c>
      <c r="E27" s="90"/>
      <c r="F27" s="94">
        <f>((10*2*2)*2)*1.1</f>
        <v>88</v>
      </c>
      <c r="G27" s="83"/>
      <c r="H27" s="83"/>
      <c r="I27" s="98"/>
      <c r="J27" s="85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</row>
    <row r="28" spans="1:66" s="72" customFormat="1" ht="13.5" customHeight="1">
      <c r="A28" s="81"/>
      <c r="B28" s="66"/>
      <c r="C28" s="66"/>
      <c r="D28" s="82" t="s">
        <v>271</v>
      </c>
      <c r="E28" s="90"/>
      <c r="F28" s="94">
        <f>((6.4)*2)*1.1</f>
        <v>14.080000000000002</v>
      </c>
      <c r="G28" s="83"/>
      <c r="H28" s="83"/>
      <c r="I28" s="98"/>
      <c r="J28" s="85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</row>
    <row r="29" spans="1:66" s="72" customFormat="1" ht="13.5" customHeight="1">
      <c r="A29" s="81"/>
      <c r="B29" s="66"/>
      <c r="C29" s="66"/>
      <c r="D29" s="82" t="s">
        <v>106</v>
      </c>
      <c r="E29" s="66"/>
      <c r="F29" s="86"/>
      <c r="G29" s="83"/>
      <c r="H29" s="83"/>
      <c r="I29" s="84"/>
      <c r="J29" s="85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</row>
    <row r="30" spans="1:66" s="72" customFormat="1" ht="13.5" customHeight="1">
      <c r="A30" s="73">
        <v>4</v>
      </c>
      <c r="B30" s="74" t="s">
        <v>41</v>
      </c>
      <c r="C30" s="75">
        <v>619996137</v>
      </c>
      <c r="D30" s="75" t="s">
        <v>269</v>
      </c>
      <c r="E30" s="75" t="s">
        <v>20</v>
      </c>
      <c r="F30" s="76">
        <f>SUM(F32:F32)</f>
        <v>4.4880000000000004</v>
      </c>
      <c r="G30" s="339"/>
      <c r="H30" s="77">
        <f>F30*G30</f>
        <v>0</v>
      </c>
      <c r="I30" s="78" t="s">
        <v>216</v>
      </c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</row>
    <row r="31" spans="1:66" s="72" customFormat="1" ht="13.5" customHeight="1">
      <c r="A31" s="81"/>
      <c r="B31" s="66"/>
      <c r="C31" s="66"/>
      <c r="D31" s="82" t="s">
        <v>105</v>
      </c>
      <c r="E31" s="66"/>
      <c r="F31" s="71"/>
      <c r="G31" s="83"/>
      <c r="H31" s="83"/>
      <c r="I31" s="84"/>
      <c r="J31" s="85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</row>
    <row r="32" spans="1:66" s="72" customFormat="1" ht="13.5" customHeight="1">
      <c r="A32" s="81"/>
      <c r="B32" s="66"/>
      <c r="C32" s="66"/>
      <c r="D32" s="82" t="s">
        <v>270</v>
      </c>
      <c r="E32" s="90"/>
      <c r="F32" s="94">
        <f>(1.7*2.4)*1.1</f>
        <v>4.4880000000000004</v>
      </c>
      <c r="G32" s="83"/>
      <c r="H32" s="83"/>
      <c r="I32" s="84"/>
      <c r="J32" s="85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</row>
    <row r="33" spans="1:66" s="72" customFormat="1" ht="13.5" customHeight="1">
      <c r="A33" s="81"/>
      <c r="B33" s="66"/>
      <c r="C33" s="66"/>
      <c r="D33" s="82" t="s">
        <v>106</v>
      </c>
      <c r="E33" s="66"/>
      <c r="F33" s="86"/>
      <c r="G33" s="83"/>
      <c r="H33" s="83"/>
      <c r="I33" s="84"/>
      <c r="J33" s="85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</row>
    <row r="34" spans="1:66" s="72" customFormat="1" ht="13.5" customHeight="1">
      <c r="A34" s="88">
        <v>5</v>
      </c>
      <c r="B34" s="89" t="s">
        <v>62</v>
      </c>
      <c r="C34" s="90">
        <v>619996145</v>
      </c>
      <c r="D34" s="90" t="s">
        <v>228</v>
      </c>
      <c r="E34" s="90" t="s">
        <v>20</v>
      </c>
      <c r="F34" s="91">
        <f>SUM(F36:F37)</f>
        <v>283.91199999999998</v>
      </c>
      <c r="G34" s="340"/>
      <c r="H34" s="92">
        <f>F34*G34</f>
        <v>0</v>
      </c>
      <c r="I34" s="78" t="s">
        <v>216</v>
      </c>
      <c r="J34" s="93"/>
      <c r="K34" s="93"/>
      <c r="L34" s="93"/>
      <c r="M34" s="93"/>
      <c r="N34" s="93"/>
      <c r="O34" s="93"/>
      <c r="P34" s="71"/>
      <c r="Q34" s="71"/>
      <c r="R34" s="93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</row>
    <row r="35" spans="1:66" s="72" customFormat="1" ht="13.5" customHeight="1">
      <c r="A35" s="65"/>
      <c r="B35" s="66"/>
      <c r="C35" s="66"/>
      <c r="D35" s="82" t="s">
        <v>275</v>
      </c>
      <c r="E35" s="90"/>
      <c r="F35" s="94"/>
      <c r="G35" s="95"/>
      <c r="H35" s="95"/>
      <c r="I35" s="84"/>
      <c r="J35" s="93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</row>
    <row r="36" spans="1:66" s="72" customFormat="1" ht="13.5" customHeight="1">
      <c r="A36" s="65"/>
      <c r="B36" s="66"/>
      <c r="C36" s="66"/>
      <c r="D36" s="82" t="s">
        <v>273</v>
      </c>
      <c r="E36" s="90"/>
      <c r="F36" s="94">
        <f>(150+80+12.8)*1.15</f>
        <v>279.21999999999997</v>
      </c>
      <c r="G36" s="95"/>
      <c r="H36" s="95"/>
      <c r="I36" s="84"/>
      <c r="J36" s="97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</row>
    <row r="37" spans="1:66" s="72" customFormat="1" ht="13.5" customHeight="1">
      <c r="A37" s="65"/>
      <c r="B37" s="66"/>
      <c r="C37" s="66"/>
      <c r="D37" s="82" t="s">
        <v>274</v>
      </c>
      <c r="E37" s="90"/>
      <c r="F37" s="94">
        <f>(1.7*2.4)*1.15</f>
        <v>4.6919999999999993</v>
      </c>
      <c r="G37" s="95"/>
      <c r="H37" s="95"/>
      <c r="I37" s="84"/>
      <c r="J37" s="97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</row>
    <row r="38" spans="1:66" s="72" customFormat="1" ht="13.5" customHeight="1">
      <c r="A38" s="65"/>
      <c r="B38" s="66"/>
      <c r="C38" s="66"/>
      <c r="D38" s="82" t="s">
        <v>106</v>
      </c>
      <c r="E38" s="90"/>
      <c r="F38" s="94"/>
      <c r="G38" s="95"/>
      <c r="H38" s="95"/>
      <c r="I38" s="84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</row>
    <row r="39" spans="1:66" s="72" customFormat="1" ht="13.5" customHeight="1">
      <c r="A39" s="88">
        <v>6</v>
      </c>
      <c r="B39" s="89" t="s">
        <v>41</v>
      </c>
      <c r="C39" s="90">
        <v>632481215</v>
      </c>
      <c r="D39" s="90" t="s">
        <v>131</v>
      </c>
      <c r="E39" s="90" t="s">
        <v>20</v>
      </c>
      <c r="F39" s="91">
        <f>SUM(F41)</f>
        <v>43.734499999999997</v>
      </c>
      <c r="G39" s="340"/>
      <c r="H39" s="92">
        <f>F39*G39</f>
        <v>0</v>
      </c>
      <c r="I39" s="78" t="s">
        <v>216</v>
      </c>
      <c r="J39" s="93"/>
      <c r="K39" s="93"/>
      <c r="L39" s="93"/>
      <c r="M39" s="93"/>
      <c r="N39" s="93"/>
      <c r="O39" s="93"/>
      <c r="P39" s="71"/>
      <c r="Q39" s="71"/>
      <c r="R39" s="93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</row>
    <row r="40" spans="1:66" s="72" customFormat="1" ht="13.5" customHeight="1">
      <c r="A40" s="65"/>
      <c r="B40" s="66"/>
      <c r="C40" s="66"/>
      <c r="D40" s="82" t="s">
        <v>132</v>
      </c>
      <c r="E40" s="90"/>
      <c r="F40" s="94"/>
      <c r="G40" s="95"/>
      <c r="H40" s="95"/>
      <c r="I40" s="84"/>
      <c r="J40" s="93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</row>
    <row r="41" spans="1:66" s="72" customFormat="1" ht="13.5" customHeight="1">
      <c r="A41" s="65"/>
      <c r="B41" s="66"/>
      <c r="C41" s="66"/>
      <c r="D41" s="82" t="s">
        <v>276</v>
      </c>
      <c r="E41" s="90"/>
      <c r="F41" s="94">
        <f>(10*(1.7+1.72)+1.29+2.54)*1.15</f>
        <v>43.734499999999997</v>
      </c>
      <c r="G41" s="95"/>
      <c r="H41" s="95"/>
      <c r="I41" s="84"/>
      <c r="J41" s="97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</row>
    <row r="42" spans="1:66" s="72" customFormat="1" ht="13.5" customHeight="1">
      <c r="A42" s="65"/>
      <c r="B42" s="66"/>
      <c r="C42" s="66"/>
      <c r="D42" s="99" t="s">
        <v>133</v>
      </c>
      <c r="E42" s="90"/>
      <c r="F42" s="94"/>
      <c r="G42" s="95"/>
      <c r="H42" s="95"/>
      <c r="I42" s="84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</row>
    <row r="43" spans="1:66" s="72" customFormat="1" ht="13.5" customHeight="1">
      <c r="A43" s="81"/>
      <c r="B43" s="66"/>
      <c r="C43" s="66" t="s">
        <v>37</v>
      </c>
      <c r="D43" s="66" t="s">
        <v>25</v>
      </c>
      <c r="E43" s="66"/>
      <c r="F43" s="100"/>
      <c r="G43" s="83"/>
      <c r="H43" s="83">
        <f>SUM(H44:H186,H191:H193,H198:H200)</f>
        <v>0</v>
      </c>
      <c r="I43" s="70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</row>
    <row r="44" spans="1:66" s="109" customFormat="1" ht="26.25" customHeight="1">
      <c r="A44" s="101">
        <v>7</v>
      </c>
      <c r="B44" s="102" t="s">
        <v>48</v>
      </c>
      <c r="C44" s="103">
        <v>949101111</v>
      </c>
      <c r="D44" s="104" t="s">
        <v>49</v>
      </c>
      <c r="E44" s="104" t="s">
        <v>20</v>
      </c>
      <c r="F44" s="105">
        <f>SUM(F46:F50)</f>
        <v>396.90999999999997</v>
      </c>
      <c r="G44" s="341"/>
      <c r="H44" s="106">
        <f>F44*G44</f>
        <v>0</v>
      </c>
      <c r="I44" s="78" t="s">
        <v>216</v>
      </c>
      <c r="J44" s="107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8"/>
      <c r="BL44" s="108"/>
      <c r="BM44" s="108"/>
      <c r="BN44" s="108"/>
    </row>
    <row r="45" spans="1:66" s="109" customFormat="1" ht="13.5" customHeight="1">
      <c r="A45" s="101"/>
      <c r="B45" s="102"/>
      <c r="C45" s="103"/>
      <c r="D45" s="110" t="s">
        <v>83</v>
      </c>
      <c r="E45" s="104"/>
      <c r="F45" s="105"/>
      <c r="G45" s="106"/>
      <c r="H45" s="106"/>
      <c r="I45" s="7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8"/>
      <c r="BK45" s="108"/>
      <c r="BL45" s="108"/>
      <c r="BM45" s="108"/>
      <c r="BN45" s="108"/>
    </row>
    <row r="46" spans="1:66" s="109" customFormat="1" ht="27" customHeight="1">
      <c r="A46" s="101"/>
      <c r="B46" s="102"/>
      <c r="C46" s="103"/>
      <c r="D46" s="110" t="s">
        <v>147</v>
      </c>
      <c r="E46" s="104"/>
      <c r="F46" s="111">
        <f>11.13+24.81+33.26+22.82+11.82+16.25+16.92+15.59+15.74</f>
        <v>168.34</v>
      </c>
      <c r="G46" s="106"/>
      <c r="H46" s="106"/>
      <c r="I46" s="112"/>
      <c r="J46" s="87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8"/>
      <c r="BK46" s="108"/>
      <c r="BL46" s="108"/>
      <c r="BM46" s="108"/>
      <c r="BN46" s="108"/>
    </row>
    <row r="47" spans="1:66" s="109" customFormat="1" ht="27" customHeight="1">
      <c r="A47" s="101"/>
      <c r="B47" s="102"/>
      <c r="C47" s="103"/>
      <c r="D47" s="110" t="s">
        <v>145</v>
      </c>
      <c r="E47" s="104"/>
      <c r="F47" s="111">
        <f>17.72+14.36+14.61+15.53+16.28+16.51+15.54+15.57+17.22+19.21</f>
        <v>162.55000000000001</v>
      </c>
      <c r="G47" s="106"/>
      <c r="H47" s="106"/>
      <c r="I47" s="112"/>
      <c r="J47" s="87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8"/>
      <c r="BL47" s="108"/>
      <c r="BM47" s="108"/>
      <c r="BN47" s="108"/>
    </row>
    <row r="48" spans="1:66" s="109" customFormat="1" ht="13.5" customHeight="1">
      <c r="A48" s="101"/>
      <c r="B48" s="102"/>
      <c r="C48" s="103"/>
      <c r="D48" s="110" t="s">
        <v>146</v>
      </c>
      <c r="E48" s="104"/>
      <c r="F48" s="111">
        <f>61.08</f>
        <v>61.08</v>
      </c>
      <c r="G48" s="106"/>
      <c r="H48" s="106"/>
      <c r="I48" s="112"/>
      <c r="J48" s="87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  <c r="BI48" s="108"/>
      <c r="BJ48" s="108"/>
      <c r="BK48" s="108"/>
      <c r="BL48" s="108"/>
      <c r="BM48" s="108"/>
      <c r="BN48" s="108"/>
    </row>
    <row r="49" spans="1:66" s="109" customFormat="1" ht="13.5" customHeight="1">
      <c r="A49" s="101"/>
      <c r="B49" s="102"/>
      <c r="C49" s="103"/>
      <c r="D49" s="110" t="s">
        <v>262</v>
      </c>
      <c r="E49" s="104"/>
      <c r="F49" s="111">
        <f>3.74</f>
        <v>3.74</v>
      </c>
      <c r="G49" s="106"/>
      <c r="H49" s="106"/>
      <c r="I49" s="112"/>
      <c r="J49" s="87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108"/>
    </row>
    <row r="50" spans="1:66" s="109" customFormat="1" ht="13.5" customHeight="1">
      <c r="A50" s="101"/>
      <c r="B50" s="102"/>
      <c r="C50" s="103"/>
      <c r="D50" s="110" t="s">
        <v>261</v>
      </c>
      <c r="E50" s="104"/>
      <c r="F50" s="111">
        <f>1.2</f>
        <v>1.2</v>
      </c>
      <c r="G50" s="106"/>
      <c r="H50" s="106"/>
      <c r="I50" s="112"/>
      <c r="J50" s="87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</row>
    <row r="51" spans="1:66" s="118" customFormat="1" ht="13.5" customHeight="1">
      <c r="A51" s="113"/>
      <c r="B51" s="114"/>
      <c r="C51" s="114"/>
      <c r="D51" s="110" t="s">
        <v>50</v>
      </c>
      <c r="E51" s="114"/>
      <c r="F51" s="111"/>
      <c r="G51" s="115"/>
      <c r="H51" s="106"/>
      <c r="I51" s="116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</row>
    <row r="52" spans="1:66" s="72" customFormat="1" ht="13.5" customHeight="1">
      <c r="A52" s="73">
        <v>8</v>
      </c>
      <c r="B52" s="74" t="s">
        <v>48</v>
      </c>
      <c r="C52" s="75">
        <v>952901111</v>
      </c>
      <c r="D52" s="75" t="s">
        <v>70</v>
      </c>
      <c r="E52" s="75" t="s">
        <v>20</v>
      </c>
      <c r="F52" s="105">
        <f>SUM(F54:F60)</f>
        <v>622.50399999999991</v>
      </c>
      <c r="G52" s="339"/>
      <c r="H52" s="77">
        <f>F52*G52</f>
        <v>0</v>
      </c>
      <c r="I52" s="78" t="s">
        <v>216</v>
      </c>
      <c r="J52" s="119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</row>
    <row r="53" spans="1:66" s="72" customFormat="1" ht="13.5" customHeight="1">
      <c r="A53" s="73"/>
      <c r="B53" s="74"/>
      <c r="C53" s="75"/>
      <c r="D53" s="120" t="s">
        <v>86</v>
      </c>
      <c r="E53" s="75"/>
      <c r="F53" s="121"/>
      <c r="G53" s="77"/>
      <c r="H53" s="77"/>
      <c r="I53" s="122"/>
      <c r="J53" s="123"/>
      <c r="K53" s="124"/>
      <c r="L53" s="124"/>
      <c r="M53" s="124"/>
      <c r="N53" s="124"/>
      <c r="O53" s="124"/>
      <c r="P53" s="124"/>
      <c r="Q53" s="124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</row>
    <row r="54" spans="1:66" s="109" customFormat="1" ht="27" customHeight="1">
      <c r="A54" s="101"/>
      <c r="B54" s="102"/>
      <c r="C54" s="103"/>
      <c r="D54" s="110" t="s">
        <v>149</v>
      </c>
      <c r="E54" s="104"/>
      <c r="F54" s="111">
        <f>11.13+24.81+33.26+22.82+11.82+16.25+16.92+15.59+15.74</f>
        <v>168.34</v>
      </c>
      <c r="G54" s="106"/>
      <c r="H54" s="106"/>
      <c r="I54" s="112"/>
      <c r="J54" s="87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</row>
    <row r="55" spans="1:66" s="109" customFormat="1" ht="27" customHeight="1">
      <c r="A55" s="101"/>
      <c r="B55" s="102"/>
      <c r="C55" s="103"/>
      <c r="D55" s="110" t="s">
        <v>148</v>
      </c>
      <c r="E55" s="104"/>
      <c r="F55" s="111">
        <f>17.72+14.36+14.61+15.53+16.28+16.51+15.54+15.57+17.22+19.21</f>
        <v>162.55000000000001</v>
      </c>
      <c r="G55" s="106"/>
      <c r="H55" s="106"/>
      <c r="I55" s="112"/>
      <c r="J55" s="87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  <c r="BI55" s="108"/>
      <c r="BJ55" s="108"/>
      <c r="BK55" s="108"/>
      <c r="BL55" s="108"/>
      <c r="BM55" s="108"/>
      <c r="BN55" s="108"/>
    </row>
    <row r="56" spans="1:66" s="109" customFormat="1" ht="13.5" customHeight="1">
      <c r="A56" s="101"/>
      <c r="B56" s="102"/>
      <c r="C56" s="103"/>
      <c r="D56" s="110" t="s">
        <v>150</v>
      </c>
      <c r="E56" s="104"/>
      <c r="F56" s="111">
        <f>61.08</f>
        <v>61.08</v>
      </c>
      <c r="G56" s="106"/>
      <c r="H56" s="106"/>
      <c r="I56" s="112"/>
      <c r="J56" s="87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</row>
    <row r="57" spans="1:66" s="109" customFormat="1" ht="13.5" customHeight="1">
      <c r="A57" s="101"/>
      <c r="B57" s="102"/>
      <c r="C57" s="103"/>
      <c r="D57" s="110" t="s">
        <v>263</v>
      </c>
      <c r="E57" s="104"/>
      <c r="F57" s="111">
        <f>3.74</f>
        <v>3.74</v>
      </c>
      <c r="G57" s="106"/>
      <c r="H57" s="106"/>
      <c r="I57" s="112"/>
      <c r="J57" s="87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</row>
    <row r="58" spans="1:66" s="109" customFormat="1" ht="13.5" customHeight="1">
      <c r="A58" s="101"/>
      <c r="B58" s="102"/>
      <c r="C58" s="103"/>
      <c r="D58" s="110" t="s">
        <v>264</v>
      </c>
      <c r="E58" s="104"/>
      <c r="F58" s="111">
        <f>1.2</f>
        <v>1.2</v>
      </c>
      <c r="G58" s="106"/>
      <c r="H58" s="106"/>
      <c r="I58" s="112"/>
      <c r="J58" s="87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8"/>
      <c r="BK58" s="108"/>
      <c r="BL58" s="108"/>
      <c r="BM58" s="108"/>
      <c r="BN58" s="108"/>
    </row>
    <row r="59" spans="1:66" s="109" customFormat="1" ht="13.5" customHeight="1">
      <c r="A59" s="101"/>
      <c r="B59" s="102"/>
      <c r="C59" s="103"/>
      <c r="D59" s="110" t="s">
        <v>265</v>
      </c>
      <c r="E59" s="104"/>
      <c r="F59" s="111">
        <f>25.594</f>
        <v>25.594000000000001</v>
      </c>
      <c r="G59" s="106"/>
      <c r="H59" s="106"/>
      <c r="I59" s="112"/>
      <c r="J59" s="87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</row>
    <row r="60" spans="1:66" s="72" customFormat="1" ht="13.5" customHeight="1">
      <c r="A60" s="125"/>
      <c r="B60" s="74"/>
      <c r="C60" s="75"/>
      <c r="D60" s="120" t="s">
        <v>214</v>
      </c>
      <c r="E60" s="75"/>
      <c r="F60" s="121">
        <v>200</v>
      </c>
      <c r="G60" s="77"/>
      <c r="H60" s="77"/>
      <c r="I60" s="122"/>
      <c r="J60" s="126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</row>
    <row r="61" spans="1:66" s="109" customFormat="1" ht="13.5" customHeight="1">
      <c r="A61" s="101">
        <v>9</v>
      </c>
      <c r="B61" s="102" t="s">
        <v>33</v>
      </c>
      <c r="C61" s="127">
        <v>962031132</v>
      </c>
      <c r="D61" s="104" t="s">
        <v>66</v>
      </c>
      <c r="E61" s="128" t="s">
        <v>20</v>
      </c>
      <c r="F61" s="129">
        <f>SUM(F62:F67)</f>
        <v>93.34</v>
      </c>
      <c r="G61" s="342"/>
      <c r="H61" s="106">
        <f>F61*G61</f>
        <v>0</v>
      </c>
      <c r="I61" s="78" t="s">
        <v>216</v>
      </c>
      <c r="J61" s="85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8"/>
      <c r="BD61" s="108"/>
      <c r="BE61" s="108"/>
      <c r="BF61" s="108"/>
      <c r="BG61" s="108"/>
      <c r="BH61" s="108"/>
      <c r="BI61" s="108"/>
      <c r="BJ61" s="108"/>
      <c r="BK61" s="108"/>
      <c r="BL61" s="108"/>
      <c r="BM61" s="108"/>
      <c r="BN61" s="108"/>
    </row>
    <row r="62" spans="1:66" s="109" customFormat="1" ht="13.5" customHeight="1">
      <c r="A62" s="101"/>
      <c r="B62" s="102"/>
      <c r="C62" s="127"/>
      <c r="D62" s="110" t="s">
        <v>151</v>
      </c>
      <c r="E62" s="128"/>
      <c r="F62" s="111">
        <f>2.45</f>
        <v>2.4500000000000002</v>
      </c>
      <c r="G62" s="129"/>
      <c r="H62" s="106"/>
      <c r="I62" s="78"/>
      <c r="J62" s="130"/>
      <c r="K62" s="51"/>
      <c r="L62" s="51"/>
      <c r="M62" s="51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</row>
    <row r="63" spans="1:66" s="109" customFormat="1" ht="13.5" customHeight="1">
      <c r="A63" s="101"/>
      <c r="B63" s="102"/>
      <c r="C63" s="127"/>
      <c r="D63" s="110" t="s">
        <v>243</v>
      </c>
      <c r="E63" s="128"/>
      <c r="F63" s="111">
        <f>2.378</f>
        <v>2.3780000000000001</v>
      </c>
      <c r="G63" s="129"/>
      <c r="H63" s="106"/>
      <c r="I63" s="78"/>
      <c r="J63" s="130"/>
      <c r="K63" s="51"/>
      <c r="L63" s="51"/>
      <c r="M63" s="51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8"/>
      <c r="BK63" s="108"/>
      <c r="BL63" s="108"/>
      <c r="BM63" s="108"/>
      <c r="BN63" s="108"/>
    </row>
    <row r="64" spans="1:66" s="109" customFormat="1" ht="13.5" customHeight="1">
      <c r="A64" s="101"/>
      <c r="B64" s="102"/>
      <c r="C64" s="127"/>
      <c r="D64" s="110" t="s">
        <v>244</v>
      </c>
      <c r="E64" s="128"/>
      <c r="F64" s="111">
        <f>1.944</f>
        <v>1.944</v>
      </c>
      <c r="G64" s="129"/>
      <c r="H64" s="106"/>
      <c r="I64" s="78"/>
      <c r="J64" s="130"/>
      <c r="K64" s="51"/>
      <c r="L64" s="51"/>
      <c r="M64" s="51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8"/>
      <c r="BD64" s="108"/>
      <c r="BE64" s="108"/>
      <c r="BF64" s="108"/>
      <c r="BG64" s="108"/>
      <c r="BH64" s="108"/>
      <c r="BI64" s="108"/>
      <c r="BJ64" s="108"/>
      <c r="BK64" s="108"/>
      <c r="BL64" s="108"/>
      <c r="BM64" s="108"/>
      <c r="BN64" s="108"/>
    </row>
    <row r="65" spans="1:66" s="109" customFormat="1" ht="13.5" customHeight="1">
      <c r="A65" s="101"/>
      <c r="B65" s="102"/>
      <c r="C65" s="127"/>
      <c r="D65" s="110" t="s">
        <v>152</v>
      </c>
      <c r="E65" s="128"/>
      <c r="F65" s="111">
        <f>16.815</f>
        <v>16.815000000000001</v>
      </c>
      <c r="G65" s="129"/>
      <c r="H65" s="106"/>
      <c r="I65" s="78"/>
      <c r="J65" s="130"/>
      <c r="K65" s="51"/>
      <c r="L65" s="51"/>
      <c r="M65" s="51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8"/>
      <c r="BH65" s="108"/>
      <c r="BI65" s="108"/>
      <c r="BJ65" s="108"/>
      <c r="BK65" s="108"/>
      <c r="BL65" s="108"/>
      <c r="BM65" s="108"/>
      <c r="BN65" s="108"/>
    </row>
    <row r="66" spans="1:66" s="109" customFormat="1" ht="13.5" customHeight="1">
      <c r="A66" s="101"/>
      <c r="B66" s="102"/>
      <c r="C66" s="127"/>
      <c r="D66" s="110" t="s">
        <v>153</v>
      </c>
      <c r="E66" s="128"/>
      <c r="F66" s="111">
        <f>4.017</f>
        <v>4.0170000000000003</v>
      </c>
      <c r="G66" s="129"/>
      <c r="H66" s="106"/>
      <c r="I66" s="78"/>
      <c r="J66" s="130"/>
      <c r="K66" s="51"/>
      <c r="L66" s="51"/>
      <c r="M66" s="51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</row>
    <row r="67" spans="1:66" s="109" customFormat="1" ht="13.5" customHeight="1">
      <c r="A67" s="101"/>
      <c r="B67" s="102"/>
      <c r="C67" s="127"/>
      <c r="D67" s="110" t="s">
        <v>245</v>
      </c>
      <c r="E67" s="128"/>
      <c r="F67" s="111">
        <f>65.736</f>
        <v>65.736000000000004</v>
      </c>
      <c r="G67" s="129"/>
      <c r="H67" s="106"/>
      <c r="I67" s="78"/>
      <c r="J67" s="130"/>
      <c r="K67" s="51"/>
      <c r="L67" s="51"/>
      <c r="M67" s="51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</row>
    <row r="68" spans="1:66" s="109" customFormat="1" ht="13.5" customHeight="1">
      <c r="A68" s="101">
        <v>10</v>
      </c>
      <c r="B68" s="102" t="s">
        <v>33</v>
      </c>
      <c r="C68" s="127">
        <v>962031133</v>
      </c>
      <c r="D68" s="104" t="s">
        <v>67</v>
      </c>
      <c r="E68" s="128" t="s">
        <v>20</v>
      </c>
      <c r="F68" s="129">
        <f>SUM(F69:F70)</f>
        <v>39.39</v>
      </c>
      <c r="G68" s="342"/>
      <c r="H68" s="106">
        <f>F68*G68</f>
        <v>0</v>
      </c>
      <c r="I68" s="78" t="s">
        <v>216</v>
      </c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</row>
    <row r="69" spans="1:66" s="109" customFormat="1" ht="13.5" customHeight="1">
      <c r="A69" s="101"/>
      <c r="B69" s="102"/>
      <c r="C69" s="127"/>
      <c r="D69" s="110" t="s">
        <v>241</v>
      </c>
      <c r="E69" s="128"/>
      <c r="F69" s="111">
        <f>25.729</f>
        <v>25.728999999999999</v>
      </c>
      <c r="G69" s="129"/>
      <c r="H69" s="106"/>
      <c r="I69" s="78"/>
      <c r="J69" s="85"/>
      <c r="K69" s="51"/>
      <c r="L69" s="51"/>
      <c r="M69" s="51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</row>
    <row r="70" spans="1:66" s="109" customFormat="1" ht="13.5" customHeight="1">
      <c r="A70" s="101"/>
      <c r="B70" s="102"/>
      <c r="C70" s="127"/>
      <c r="D70" s="110" t="s">
        <v>246</v>
      </c>
      <c r="E70" s="128"/>
      <c r="F70" s="111">
        <f>13.661</f>
        <v>13.661</v>
      </c>
      <c r="G70" s="129"/>
      <c r="H70" s="106"/>
      <c r="I70" s="78"/>
      <c r="J70" s="108"/>
      <c r="K70" s="51"/>
      <c r="L70" s="51"/>
      <c r="M70" s="51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</row>
    <row r="71" spans="1:66" s="118" customFormat="1" ht="13.5" customHeight="1">
      <c r="A71" s="101">
        <v>11</v>
      </c>
      <c r="B71" s="102" t="s">
        <v>33</v>
      </c>
      <c r="C71" s="127">
        <v>962032231</v>
      </c>
      <c r="D71" s="104" t="s">
        <v>227</v>
      </c>
      <c r="E71" s="128" t="s">
        <v>21</v>
      </c>
      <c r="F71" s="129">
        <f>SUM(F72:F73)</f>
        <v>65.305999999999997</v>
      </c>
      <c r="G71" s="342"/>
      <c r="H71" s="106">
        <f>F71*G71</f>
        <v>0</v>
      </c>
      <c r="I71" s="78" t="s">
        <v>216</v>
      </c>
      <c r="J71" s="131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17"/>
      <c r="BD71" s="117"/>
      <c r="BE71" s="117"/>
      <c r="BF71" s="117"/>
      <c r="BG71" s="117"/>
      <c r="BH71" s="117"/>
      <c r="BI71" s="117"/>
      <c r="BJ71" s="117"/>
      <c r="BK71" s="117"/>
      <c r="BL71" s="117"/>
      <c r="BM71" s="117"/>
      <c r="BN71" s="117"/>
    </row>
    <row r="72" spans="1:66" s="118" customFormat="1" ht="13.5" customHeight="1">
      <c r="A72" s="101"/>
      <c r="B72" s="104"/>
      <c r="C72" s="127"/>
      <c r="D72" s="110" t="s">
        <v>247</v>
      </c>
      <c r="E72" s="128"/>
      <c r="F72" s="111">
        <f>63.738</f>
        <v>63.738</v>
      </c>
      <c r="G72" s="129"/>
      <c r="H72" s="106"/>
      <c r="I72" s="78"/>
      <c r="J72" s="117"/>
      <c r="K72" s="51"/>
      <c r="L72" s="51"/>
      <c r="M72" s="51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17"/>
    </row>
    <row r="73" spans="1:66" s="118" customFormat="1" ht="13.5" customHeight="1">
      <c r="A73" s="101"/>
      <c r="B73" s="104"/>
      <c r="C73" s="127"/>
      <c r="D73" s="110" t="s">
        <v>242</v>
      </c>
      <c r="E73" s="128"/>
      <c r="F73" s="111">
        <f>1.568</f>
        <v>1.5680000000000001</v>
      </c>
      <c r="G73" s="129"/>
      <c r="H73" s="106"/>
      <c r="I73" s="78"/>
      <c r="J73" s="117"/>
      <c r="K73" s="51"/>
      <c r="L73" s="51"/>
      <c r="M73" s="51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117"/>
      <c r="BD73" s="117"/>
      <c r="BE73" s="117"/>
      <c r="BF73" s="117"/>
      <c r="BG73" s="117"/>
      <c r="BH73" s="117"/>
      <c r="BI73" s="117"/>
      <c r="BJ73" s="117"/>
      <c r="BK73" s="117"/>
      <c r="BL73" s="117"/>
      <c r="BM73" s="117"/>
      <c r="BN73" s="117"/>
    </row>
    <row r="74" spans="1:66" s="72" customFormat="1" ht="13.5" customHeight="1">
      <c r="A74" s="73">
        <v>12</v>
      </c>
      <c r="B74" s="74" t="s">
        <v>33</v>
      </c>
      <c r="C74" s="75">
        <v>962081141</v>
      </c>
      <c r="D74" s="75" t="s">
        <v>85</v>
      </c>
      <c r="E74" s="75" t="s">
        <v>20</v>
      </c>
      <c r="F74" s="132">
        <f>SUM(F75:F75)</f>
        <v>17</v>
      </c>
      <c r="G74" s="339"/>
      <c r="H74" s="77">
        <f>F74*G74</f>
        <v>0</v>
      </c>
      <c r="I74" s="78" t="s">
        <v>216</v>
      </c>
      <c r="J74" s="133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</row>
    <row r="75" spans="1:66" s="72" customFormat="1" ht="13.5" customHeight="1">
      <c r="A75" s="73"/>
      <c r="B75" s="74"/>
      <c r="C75" s="75"/>
      <c r="D75" s="120" t="s">
        <v>154</v>
      </c>
      <c r="E75" s="75"/>
      <c r="F75" s="121">
        <f>17</f>
        <v>17</v>
      </c>
      <c r="G75" s="77"/>
      <c r="H75" s="77"/>
      <c r="I75" s="122"/>
      <c r="J75" s="133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</row>
    <row r="76" spans="1:66" s="72" customFormat="1" ht="13.5" customHeight="1">
      <c r="A76" s="73">
        <v>13</v>
      </c>
      <c r="B76" s="74" t="s">
        <v>33</v>
      </c>
      <c r="C76" s="75" t="s">
        <v>118</v>
      </c>
      <c r="D76" s="75" t="s">
        <v>119</v>
      </c>
      <c r="E76" s="75" t="s">
        <v>42</v>
      </c>
      <c r="F76" s="132">
        <f>SUM(F77:F78)</f>
        <v>23</v>
      </c>
      <c r="G76" s="339"/>
      <c r="H76" s="77">
        <f>F76*G76</f>
        <v>0</v>
      </c>
      <c r="I76" s="78" t="s">
        <v>222</v>
      </c>
      <c r="J76" s="133"/>
      <c r="K76" s="71"/>
      <c r="L76" s="71"/>
      <c r="M76" s="71"/>
      <c r="N76" s="71"/>
      <c r="O76" s="71"/>
      <c r="P76" s="134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</row>
    <row r="77" spans="1:66" s="72" customFormat="1" ht="27" customHeight="1">
      <c r="A77" s="73"/>
      <c r="B77" s="74"/>
      <c r="C77" s="75"/>
      <c r="D77" s="120" t="s">
        <v>155</v>
      </c>
      <c r="E77" s="75"/>
      <c r="F77" s="121">
        <f>22</f>
        <v>22</v>
      </c>
      <c r="G77" s="77"/>
      <c r="H77" s="77"/>
      <c r="I77" s="122"/>
      <c r="J77" s="126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</row>
    <row r="78" spans="1:66" s="72" customFormat="1" ht="27" customHeight="1">
      <c r="A78" s="73"/>
      <c r="B78" s="74"/>
      <c r="C78" s="75"/>
      <c r="D78" s="120" t="s">
        <v>257</v>
      </c>
      <c r="E78" s="75"/>
      <c r="F78" s="121">
        <f>1</f>
        <v>1</v>
      </c>
      <c r="G78" s="77"/>
      <c r="H78" s="77"/>
      <c r="I78" s="122"/>
      <c r="J78" s="123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</row>
    <row r="79" spans="1:66" s="72" customFormat="1" ht="27" customHeight="1">
      <c r="A79" s="135"/>
      <c r="B79" s="136"/>
      <c r="C79" s="136"/>
      <c r="D79" s="82" t="s">
        <v>260</v>
      </c>
      <c r="E79" s="136"/>
      <c r="F79" s="86"/>
      <c r="G79" s="137"/>
      <c r="H79" s="77"/>
      <c r="I79" s="70"/>
      <c r="J79" s="133"/>
      <c r="K79" s="71"/>
      <c r="L79" s="138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</row>
    <row r="80" spans="1:66" s="72" customFormat="1" ht="67.5" customHeight="1">
      <c r="A80" s="135"/>
      <c r="B80" s="139"/>
      <c r="C80" s="136"/>
      <c r="D80" s="140" t="s">
        <v>124</v>
      </c>
      <c r="E80" s="82"/>
      <c r="F80" s="86"/>
      <c r="G80" s="77"/>
      <c r="H80" s="77"/>
      <c r="I80" s="70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</row>
    <row r="81" spans="1:66" s="72" customFormat="1" ht="13.5" customHeight="1">
      <c r="A81" s="73">
        <v>14</v>
      </c>
      <c r="B81" s="74" t="s">
        <v>33</v>
      </c>
      <c r="C81" s="75" t="s">
        <v>258</v>
      </c>
      <c r="D81" s="75" t="s">
        <v>119</v>
      </c>
      <c r="E81" s="75" t="s">
        <v>42</v>
      </c>
      <c r="F81" s="132">
        <f>SUM(F82:F82)</f>
        <v>1</v>
      </c>
      <c r="G81" s="339"/>
      <c r="H81" s="77">
        <f>F81*G81</f>
        <v>0</v>
      </c>
      <c r="I81" s="78" t="s">
        <v>222</v>
      </c>
      <c r="J81" s="133"/>
      <c r="K81" s="71"/>
      <c r="L81" s="71"/>
      <c r="M81" s="71"/>
      <c r="N81" s="71"/>
      <c r="O81" s="71"/>
      <c r="P81" s="134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</row>
    <row r="82" spans="1:66" s="72" customFormat="1" ht="27" customHeight="1">
      <c r="A82" s="73"/>
      <c r="B82" s="74"/>
      <c r="C82" s="75"/>
      <c r="D82" s="120" t="s">
        <v>259</v>
      </c>
      <c r="E82" s="75"/>
      <c r="F82" s="121">
        <f>1</f>
        <v>1</v>
      </c>
      <c r="G82" s="77"/>
      <c r="H82" s="77"/>
      <c r="I82" s="122"/>
      <c r="J82" s="123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</row>
    <row r="83" spans="1:66" s="72" customFormat="1" ht="27" customHeight="1">
      <c r="A83" s="135"/>
      <c r="B83" s="136"/>
      <c r="C83" s="136"/>
      <c r="D83" s="82" t="s">
        <v>260</v>
      </c>
      <c r="E83" s="136"/>
      <c r="F83" s="86"/>
      <c r="G83" s="137"/>
      <c r="H83" s="77"/>
      <c r="I83" s="70"/>
      <c r="J83" s="133"/>
      <c r="K83" s="71"/>
      <c r="L83" s="138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</row>
    <row r="84" spans="1:66" s="72" customFormat="1" ht="67.5" customHeight="1">
      <c r="A84" s="135"/>
      <c r="B84" s="139"/>
      <c r="C84" s="136"/>
      <c r="D84" s="140" t="s">
        <v>124</v>
      </c>
      <c r="E84" s="82"/>
      <c r="F84" s="86"/>
      <c r="G84" s="77"/>
      <c r="H84" s="77"/>
      <c r="I84" s="70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</row>
    <row r="85" spans="1:66" s="72" customFormat="1" ht="27" customHeight="1">
      <c r="A85" s="73">
        <v>15</v>
      </c>
      <c r="B85" s="74" t="s">
        <v>33</v>
      </c>
      <c r="C85" s="75" t="s">
        <v>278</v>
      </c>
      <c r="D85" s="75" t="s">
        <v>277</v>
      </c>
      <c r="E85" s="75" t="s">
        <v>20</v>
      </c>
      <c r="F85" s="132">
        <f>SUM(F87:F87)</f>
        <v>38.9</v>
      </c>
      <c r="G85" s="339"/>
      <c r="H85" s="77">
        <f>F85*G85</f>
        <v>0</v>
      </c>
      <c r="I85" s="78" t="s">
        <v>222</v>
      </c>
      <c r="J85" s="96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</row>
    <row r="86" spans="1:66" s="72" customFormat="1" ht="27" customHeight="1">
      <c r="A86" s="73"/>
      <c r="B86" s="74"/>
      <c r="C86" s="75"/>
      <c r="D86" s="82" t="s">
        <v>282</v>
      </c>
      <c r="E86" s="75"/>
      <c r="F86" s="132"/>
      <c r="G86" s="77"/>
      <c r="H86" s="77"/>
      <c r="I86" s="122"/>
      <c r="J86" s="96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</row>
    <row r="87" spans="1:66" s="72" customFormat="1" ht="27" customHeight="1">
      <c r="A87" s="73"/>
      <c r="B87" s="74"/>
      <c r="C87" s="75"/>
      <c r="D87" s="82" t="s">
        <v>280</v>
      </c>
      <c r="E87" s="75"/>
      <c r="F87" s="86">
        <f>(2.1+3.2+2.7+2.1+1.7+14.2+2.4+1.5+1.6+2.3+5.1)</f>
        <v>38.9</v>
      </c>
      <c r="G87" s="77"/>
      <c r="H87" s="77"/>
      <c r="I87" s="70"/>
      <c r="J87" s="96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</row>
    <row r="88" spans="1:66" s="72" customFormat="1" ht="54" customHeight="1">
      <c r="A88" s="73"/>
      <c r="B88" s="74"/>
      <c r="C88" s="75"/>
      <c r="D88" s="82" t="s">
        <v>299</v>
      </c>
      <c r="E88" s="75"/>
      <c r="F88" s="86"/>
      <c r="G88" s="77"/>
      <c r="H88" s="77"/>
      <c r="I88" s="70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</row>
    <row r="89" spans="1:66" s="72" customFormat="1" ht="27" customHeight="1">
      <c r="A89" s="73"/>
      <c r="B89" s="74"/>
      <c r="C89" s="75"/>
      <c r="D89" s="82" t="s">
        <v>281</v>
      </c>
      <c r="E89" s="75"/>
      <c r="F89" s="86"/>
      <c r="G89" s="77"/>
      <c r="H89" s="77"/>
      <c r="I89" s="70"/>
      <c r="J89" s="14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</row>
    <row r="90" spans="1:66" s="72" customFormat="1" ht="67.5" customHeight="1">
      <c r="A90" s="73"/>
      <c r="B90" s="74"/>
      <c r="C90" s="75"/>
      <c r="D90" s="140" t="s">
        <v>124</v>
      </c>
      <c r="E90" s="75"/>
      <c r="F90" s="86"/>
      <c r="G90" s="77"/>
      <c r="H90" s="77"/>
      <c r="I90" s="84"/>
      <c r="J90" s="142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</row>
    <row r="91" spans="1:66" s="72" customFormat="1" ht="27" customHeight="1">
      <c r="A91" s="73">
        <v>16</v>
      </c>
      <c r="B91" s="74" t="s">
        <v>33</v>
      </c>
      <c r="C91" s="75" t="s">
        <v>279</v>
      </c>
      <c r="D91" s="75" t="s">
        <v>337</v>
      </c>
      <c r="E91" s="75" t="s">
        <v>42</v>
      </c>
      <c r="F91" s="132">
        <f>SUM(F93)</f>
        <v>10</v>
      </c>
      <c r="G91" s="339"/>
      <c r="H91" s="77">
        <f>F91*G91</f>
        <v>0</v>
      </c>
      <c r="I91" s="78" t="s">
        <v>222</v>
      </c>
      <c r="J91" s="143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</row>
    <row r="92" spans="1:66" s="72" customFormat="1" ht="27" customHeight="1">
      <c r="A92" s="73"/>
      <c r="B92" s="74"/>
      <c r="C92" s="75"/>
      <c r="D92" s="82" t="s">
        <v>283</v>
      </c>
      <c r="E92" s="75"/>
      <c r="F92" s="86"/>
      <c r="G92" s="77"/>
      <c r="H92" s="77"/>
      <c r="I92" s="84"/>
      <c r="J92" s="144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</row>
    <row r="93" spans="1:66" s="72" customFormat="1" ht="27" customHeight="1">
      <c r="A93" s="73"/>
      <c r="B93" s="74"/>
      <c r="C93" s="75"/>
      <c r="D93" s="82" t="s">
        <v>285</v>
      </c>
      <c r="E93" s="75"/>
      <c r="F93" s="86">
        <v>10</v>
      </c>
      <c r="G93" s="77"/>
      <c r="H93" s="77"/>
      <c r="I93" s="84"/>
      <c r="J93" s="145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</row>
    <row r="94" spans="1:66" s="72" customFormat="1" ht="54" customHeight="1">
      <c r="A94" s="73"/>
      <c r="B94" s="74"/>
      <c r="C94" s="75"/>
      <c r="D94" s="82" t="s">
        <v>299</v>
      </c>
      <c r="E94" s="75"/>
      <c r="F94" s="86"/>
      <c r="G94" s="77"/>
      <c r="H94" s="77"/>
      <c r="I94" s="70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</row>
    <row r="95" spans="1:66" s="72" customFormat="1" ht="27" customHeight="1">
      <c r="A95" s="73"/>
      <c r="B95" s="74"/>
      <c r="C95" s="75"/>
      <c r="D95" s="82" t="s">
        <v>284</v>
      </c>
      <c r="E95" s="75"/>
      <c r="F95" s="86"/>
      <c r="G95" s="77"/>
      <c r="H95" s="77"/>
      <c r="I95" s="84"/>
      <c r="J95" s="142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</row>
    <row r="96" spans="1:66" s="72" customFormat="1" ht="67.5" customHeight="1">
      <c r="A96" s="73"/>
      <c r="B96" s="74"/>
      <c r="C96" s="75"/>
      <c r="D96" s="140" t="s">
        <v>124</v>
      </c>
      <c r="E96" s="75"/>
      <c r="F96" s="86"/>
      <c r="G96" s="77"/>
      <c r="H96" s="77"/>
      <c r="I96" s="84"/>
      <c r="J96" s="142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</row>
    <row r="97" spans="1:66" s="72" customFormat="1" ht="27" customHeight="1">
      <c r="A97" s="73">
        <v>17</v>
      </c>
      <c r="B97" s="74" t="s">
        <v>33</v>
      </c>
      <c r="C97" s="75" t="s">
        <v>293</v>
      </c>
      <c r="D97" s="75" t="s">
        <v>294</v>
      </c>
      <c r="E97" s="75" t="s">
        <v>24</v>
      </c>
      <c r="F97" s="132">
        <f>SUM(F99)</f>
        <v>1</v>
      </c>
      <c r="G97" s="339"/>
      <c r="H97" s="77">
        <f>F97*G97</f>
        <v>0</v>
      </c>
      <c r="I97" s="78" t="s">
        <v>222</v>
      </c>
      <c r="J97" s="143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</row>
    <row r="98" spans="1:66" s="72" customFormat="1" ht="27" customHeight="1">
      <c r="A98" s="73"/>
      <c r="B98" s="74"/>
      <c r="C98" s="75"/>
      <c r="D98" s="82" t="s">
        <v>295</v>
      </c>
      <c r="E98" s="75"/>
      <c r="F98" s="86"/>
      <c r="G98" s="77"/>
      <c r="H98" s="77"/>
      <c r="I98" s="84"/>
      <c r="J98" s="144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</row>
    <row r="99" spans="1:66" s="72" customFormat="1" ht="13.5" customHeight="1">
      <c r="A99" s="73"/>
      <c r="B99" s="74"/>
      <c r="C99" s="75"/>
      <c r="D99" s="82" t="s">
        <v>296</v>
      </c>
      <c r="E99" s="75"/>
      <c r="F99" s="86">
        <v>1</v>
      </c>
      <c r="G99" s="77"/>
      <c r="H99" s="77"/>
      <c r="I99" s="84"/>
      <c r="J99" s="145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</row>
    <row r="100" spans="1:66" s="72" customFormat="1" ht="54" customHeight="1">
      <c r="A100" s="73"/>
      <c r="B100" s="74"/>
      <c r="C100" s="75"/>
      <c r="D100" s="82" t="s">
        <v>299</v>
      </c>
      <c r="E100" s="75"/>
      <c r="F100" s="86"/>
      <c r="G100" s="77"/>
      <c r="H100" s="77"/>
      <c r="I100" s="70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</row>
    <row r="101" spans="1:66" s="72" customFormat="1" ht="40.5" customHeight="1">
      <c r="A101" s="73"/>
      <c r="B101" s="74"/>
      <c r="C101" s="75"/>
      <c r="D101" s="82" t="s">
        <v>297</v>
      </c>
      <c r="E101" s="75"/>
      <c r="F101" s="86"/>
      <c r="G101" s="77"/>
      <c r="H101" s="77"/>
      <c r="I101" s="84"/>
      <c r="J101" s="142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</row>
    <row r="102" spans="1:66" s="72" customFormat="1" ht="67.5" customHeight="1">
      <c r="A102" s="73"/>
      <c r="B102" s="74"/>
      <c r="C102" s="75"/>
      <c r="D102" s="140" t="s">
        <v>124</v>
      </c>
      <c r="E102" s="75"/>
      <c r="F102" s="86"/>
      <c r="G102" s="77"/>
      <c r="H102" s="77"/>
      <c r="I102" s="84"/>
      <c r="J102" s="142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</row>
    <row r="103" spans="1:66" s="72" customFormat="1" ht="29.25" customHeight="1">
      <c r="A103" s="73">
        <v>18</v>
      </c>
      <c r="B103" s="74" t="s">
        <v>33</v>
      </c>
      <c r="C103" s="75">
        <v>965042131</v>
      </c>
      <c r="D103" s="75" t="s">
        <v>240</v>
      </c>
      <c r="E103" s="75" t="s">
        <v>21</v>
      </c>
      <c r="F103" s="132">
        <f>SUM(F105)</f>
        <v>7.4800000000000005E-2</v>
      </c>
      <c r="G103" s="339"/>
      <c r="H103" s="77">
        <f>F103*G103</f>
        <v>0</v>
      </c>
      <c r="I103" s="146" t="s">
        <v>216</v>
      </c>
      <c r="J103" s="96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</row>
    <row r="104" spans="1:66" s="72" customFormat="1" ht="13.5" customHeight="1">
      <c r="A104" s="73"/>
      <c r="B104" s="74"/>
      <c r="C104" s="75"/>
      <c r="D104" s="82" t="s">
        <v>230</v>
      </c>
      <c r="E104" s="75"/>
      <c r="F104" s="86"/>
      <c r="G104" s="77"/>
      <c r="H104" s="77"/>
      <c r="I104" s="84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</row>
    <row r="105" spans="1:66" s="72" customFormat="1" ht="13.5" customHeight="1">
      <c r="A105" s="73"/>
      <c r="B105" s="74"/>
      <c r="C105" s="75"/>
      <c r="D105" s="82" t="s">
        <v>239</v>
      </c>
      <c r="E105" s="75"/>
      <c r="F105" s="86">
        <f>(3.74)*0.02</f>
        <v>7.4800000000000005E-2</v>
      </c>
      <c r="G105" s="77"/>
      <c r="H105" s="77"/>
      <c r="I105" s="84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</row>
    <row r="106" spans="1:66" s="72" customFormat="1" ht="13.5" customHeight="1">
      <c r="A106" s="73">
        <v>19</v>
      </c>
      <c r="B106" s="74" t="s">
        <v>33</v>
      </c>
      <c r="C106" s="75">
        <v>965081223</v>
      </c>
      <c r="D106" s="75" t="s">
        <v>231</v>
      </c>
      <c r="E106" s="75" t="s">
        <v>20</v>
      </c>
      <c r="F106" s="132">
        <f>SUM(F108)</f>
        <v>3.74</v>
      </c>
      <c r="G106" s="339"/>
      <c r="H106" s="77">
        <f>F106*G106</f>
        <v>0</v>
      </c>
      <c r="I106" s="146" t="s">
        <v>216</v>
      </c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</row>
    <row r="107" spans="1:66" s="72" customFormat="1" ht="13.5" customHeight="1">
      <c r="A107" s="73"/>
      <c r="B107" s="74"/>
      <c r="C107" s="75"/>
      <c r="D107" s="82" t="s">
        <v>232</v>
      </c>
      <c r="E107" s="75"/>
      <c r="F107" s="86"/>
      <c r="G107" s="77"/>
      <c r="H107" s="77"/>
      <c r="I107" s="84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</row>
    <row r="108" spans="1:66" s="72" customFormat="1" ht="13.5" customHeight="1">
      <c r="A108" s="73"/>
      <c r="B108" s="74"/>
      <c r="C108" s="75"/>
      <c r="D108" s="82" t="s">
        <v>235</v>
      </c>
      <c r="E108" s="75"/>
      <c r="F108" s="86">
        <f>(3.74)</f>
        <v>3.74</v>
      </c>
      <c r="G108" s="77"/>
      <c r="H108" s="77"/>
      <c r="I108" s="84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</row>
    <row r="109" spans="1:66" s="72" customFormat="1" ht="27" customHeight="1">
      <c r="A109" s="135"/>
      <c r="B109" s="136"/>
      <c r="C109" s="136"/>
      <c r="D109" s="82" t="s">
        <v>238</v>
      </c>
      <c r="E109" s="136"/>
      <c r="F109" s="147"/>
      <c r="G109" s="137"/>
      <c r="H109" s="77"/>
      <c r="I109" s="70"/>
      <c r="J109" s="148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</row>
    <row r="110" spans="1:66" s="72" customFormat="1" ht="13.5" customHeight="1">
      <c r="A110" s="73">
        <v>20</v>
      </c>
      <c r="B110" s="74" t="s">
        <v>33</v>
      </c>
      <c r="C110" s="75">
        <v>965081611</v>
      </c>
      <c r="D110" s="75" t="s">
        <v>233</v>
      </c>
      <c r="E110" s="75" t="s">
        <v>39</v>
      </c>
      <c r="F110" s="132">
        <f>SUM(F112)</f>
        <v>7.15</v>
      </c>
      <c r="G110" s="339"/>
      <c r="H110" s="77">
        <f>F110*G110</f>
        <v>0</v>
      </c>
      <c r="I110" s="146" t="s">
        <v>216</v>
      </c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</row>
    <row r="111" spans="1:66" s="72" customFormat="1" ht="13.5" customHeight="1">
      <c r="A111" s="73"/>
      <c r="B111" s="74"/>
      <c r="C111" s="75"/>
      <c r="D111" s="82" t="s">
        <v>234</v>
      </c>
      <c r="E111" s="75"/>
      <c r="F111" s="86"/>
      <c r="G111" s="77"/>
      <c r="H111" s="77"/>
      <c r="I111" s="84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</row>
    <row r="112" spans="1:66" s="72" customFormat="1" ht="13.5" customHeight="1">
      <c r="A112" s="73"/>
      <c r="B112" s="74"/>
      <c r="C112" s="75"/>
      <c r="D112" s="82" t="s">
        <v>236</v>
      </c>
      <c r="E112" s="75"/>
      <c r="F112" s="86">
        <f>7.15</f>
        <v>7.15</v>
      </c>
      <c r="G112" s="77"/>
      <c r="H112" s="77"/>
      <c r="I112" s="84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</row>
    <row r="113" spans="1:66" s="72" customFormat="1" ht="27" customHeight="1">
      <c r="A113" s="135"/>
      <c r="B113" s="136"/>
      <c r="C113" s="136"/>
      <c r="D113" s="82" t="s">
        <v>237</v>
      </c>
      <c r="E113" s="136"/>
      <c r="F113" s="147"/>
      <c r="G113" s="137"/>
      <c r="H113" s="77"/>
      <c r="I113" s="70"/>
      <c r="J113" s="148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</row>
    <row r="114" spans="1:66" s="151" customFormat="1" ht="13.5" customHeight="1">
      <c r="A114" s="101">
        <v>21</v>
      </c>
      <c r="B114" s="102" t="s">
        <v>33</v>
      </c>
      <c r="C114" s="104">
        <v>967031732</v>
      </c>
      <c r="D114" s="104" t="s">
        <v>112</v>
      </c>
      <c r="E114" s="104" t="s">
        <v>20</v>
      </c>
      <c r="F114" s="105">
        <f>SUM(F115:F118)</f>
        <v>8.0945</v>
      </c>
      <c r="G114" s="341"/>
      <c r="H114" s="106">
        <f>F114*G114</f>
        <v>0</v>
      </c>
      <c r="I114" s="78" t="s">
        <v>216</v>
      </c>
      <c r="J114" s="149"/>
      <c r="K114" s="150"/>
      <c r="L114" s="150"/>
      <c r="M114" s="150"/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  <c r="BI114" s="150"/>
      <c r="BJ114" s="150"/>
      <c r="BK114" s="150"/>
      <c r="BL114" s="150"/>
      <c r="BM114" s="150"/>
      <c r="BN114" s="150"/>
    </row>
    <row r="115" spans="1:66" s="151" customFormat="1" ht="13.5" customHeight="1">
      <c r="A115" s="101"/>
      <c r="B115" s="102"/>
      <c r="C115" s="104"/>
      <c r="D115" s="152" t="s">
        <v>160</v>
      </c>
      <c r="E115" s="104"/>
      <c r="F115" s="153">
        <f>(0.1*3.35)*2</f>
        <v>0.67</v>
      </c>
      <c r="G115" s="106"/>
      <c r="H115" s="106"/>
      <c r="I115" s="154"/>
      <c r="J115" s="155"/>
      <c r="K115" s="150"/>
      <c r="L115" s="150"/>
      <c r="M115" s="150"/>
      <c r="N115" s="150"/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  <c r="BI115" s="150"/>
      <c r="BJ115" s="150"/>
      <c r="BK115" s="150"/>
      <c r="BL115" s="150"/>
      <c r="BM115" s="150"/>
      <c r="BN115" s="150"/>
    </row>
    <row r="116" spans="1:66" s="151" customFormat="1" ht="27" customHeight="1">
      <c r="A116" s="101"/>
      <c r="B116" s="102"/>
      <c r="C116" s="104"/>
      <c r="D116" s="152" t="s">
        <v>161</v>
      </c>
      <c r="E116" s="104"/>
      <c r="F116" s="153">
        <f>(0.1*3.35)*1</f>
        <v>0.33500000000000002</v>
      </c>
      <c r="G116" s="106"/>
      <c r="H116" s="106"/>
      <c r="I116" s="154"/>
      <c r="J116" s="155"/>
      <c r="K116" s="150"/>
      <c r="L116" s="150"/>
      <c r="M116" s="150"/>
      <c r="N116" s="150"/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  <c r="BI116" s="150"/>
      <c r="BJ116" s="150"/>
      <c r="BK116" s="150"/>
      <c r="BL116" s="150"/>
      <c r="BM116" s="150"/>
      <c r="BN116" s="150"/>
    </row>
    <row r="117" spans="1:66" s="151" customFormat="1" ht="27" customHeight="1">
      <c r="A117" s="101"/>
      <c r="B117" s="102"/>
      <c r="C117" s="104"/>
      <c r="D117" s="152" t="s">
        <v>288</v>
      </c>
      <c r="E117" s="104"/>
      <c r="F117" s="153">
        <f>(0.07*3.35)*2+(0.08*3.35)*5+(0.09*3.35)*2+(0.1*3.35)*9</f>
        <v>5.4269999999999996</v>
      </c>
      <c r="G117" s="106"/>
      <c r="H117" s="106"/>
      <c r="I117" s="154"/>
      <c r="J117" s="155"/>
      <c r="K117" s="150"/>
      <c r="L117" s="150"/>
      <c r="M117" s="150"/>
      <c r="N117" s="150"/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  <c r="BI117" s="150"/>
      <c r="BJ117" s="150"/>
      <c r="BK117" s="150"/>
      <c r="BL117" s="150"/>
      <c r="BM117" s="150"/>
      <c r="BN117" s="150"/>
    </row>
    <row r="118" spans="1:66" s="151" customFormat="1" ht="27" customHeight="1">
      <c r="A118" s="101"/>
      <c r="B118" s="102"/>
      <c r="C118" s="104"/>
      <c r="D118" s="152" t="s">
        <v>169</v>
      </c>
      <c r="E118" s="104"/>
      <c r="F118" s="153">
        <f>(0.04*1.25)*1+(0.06*1.25)*2+(0.08*1.25)*10+(0.09*1.25)*3+(0.1*1.25)*1</f>
        <v>1.6624999999999999</v>
      </c>
      <c r="G118" s="106"/>
      <c r="H118" s="106"/>
      <c r="I118" s="154"/>
      <c r="J118" s="155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  <c r="BI118" s="150"/>
      <c r="BJ118" s="150"/>
      <c r="BK118" s="150"/>
      <c r="BL118" s="150"/>
      <c r="BM118" s="150"/>
      <c r="BN118" s="150"/>
    </row>
    <row r="119" spans="1:66" s="151" customFormat="1" ht="13.5" customHeight="1">
      <c r="A119" s="101">
        <v>22</v>
      </c>
      <c r="B119" s="102" t="s">
        <v>33</v>
      </c>
      <c r="C119" s="104">
        <v>967031733</v>
      </c>
      <c r="D119" s="104" t="s">
        <v>115</v>
      </c>
      <c r="E119" s="104" t="s">
        <v>20</v>
      </c>
      <c r="F119" s="105">
        <f>SUM(F120:F120)</f>
        <v>0.36849999999999999</v>
      </c>
      <c r="G119" s="341"/>
      <c r="H119" s="106">
        <f>F119*G119</f>
        <v>0</v>
      </c>
      <c r="I119" s="78" t="s">
        <v>216</v>
      </c>
      <c r="J119" s="149"/>
      <c r="K119" s="150"/>
      <c r="L119" s="150"/>
      <c r="M119" s="150"/>
      <c r="N119" s="150"/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  <c r="BI119" s="150"/>
      <c r="BJ119" s="150"/>
      <c r="BK119" s="150"/>
      <c r="BL119" s="150"/>
      <c r="BM119" s="150"/>
      <c r="BN119" s="150"/>
    </row>
    <row r="120" spans="1:66" s="151" customFormat="1" ht="27" customHeight="1">
      <c r="A120" s="101"/>
      <c r="B120" s="102"/>
      <c r="C120" s="104"/>
      <c r="D120" s="152" t="s">
        <v>163</v>
      </c>
      <c r="E120" s="104"/>
      <c r="F120" s="153">
        <f>(0.11*3.35)*1</f>
        <v>0.36849999999999999</v>
      </c>
      <c r="G120" s="106"/>
      <c r="H120" s="106"/>
      <c r="I120" s="154"/>
      <c r="J120" s="155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  <c r="BI120" s="150"/>
      <c r="BJ120" s="150"/>
      <c r="BK120" s="150"/>
      <c r="BL120" s="150"/>
      <c r="BM120" s="150"/>
      <c r="BN120" s="150"/>
    </row>
    <row r="121" spans="1:66" s="151" customFormat="1" ht="13.5" customHeight="1">
      <c r="A121" s="101">
        <v>23</v>
      </c>
      <c r="B121" s="102" t="s">
        <v>33</v>
      </c>
      <c r="C121" s="104">
        <v>967031734</v>
      </c>
      <c r="D121" s="104" t="s">
        <v>113</v>
      </c>
      <c r="E121" s="104" t="s">
        <v>20</v>
      </c>
      <c r="F121" s="105">
        <f>SUM(F122:F125)</f>
        <v>14.337999999999999</v>
      </c>
      <c r="G121" s="341"/>
      <c r="H121" s="106">
        <f>F121*G121</f>
        <v>0</v>
      </c>
      <c r="I121" s="78" t="s">
        <v>216</v>
      </c>
      <c r="J121" s="149"/>
      <c r="K121" s="150"/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  <c r="BI121" s="150"/>
      <c r="BJ121" s="150"/>
      <c r="BK121" s="150"/>
      <c r="BL121" s="150"/>
      <c r="BM121" s="150"/>
      <c r="BN121" s="150"/>
    </row>
    <row r="122" spans="1:66" s="151" customFormat="1" ht="13.5" customHeight="1">
      <c r="A122" s="101"/>
      <c r="B122" s="102"/>
      <c r="C122" s="104"/>
      <c r="D122" s="152" t="s">
        <v>162</v>
      </c>
      <c r="E122" s="104"/>
      <c r="F122" s="153">
        <f>(0.16*3.35)*2</f>
        <v>1.0720000000000001</v>
      </c>
      <c r="G122" s="106"/>
      <c r="H122" s="106"/>
      <c r="I122" s="154"/>
      <c r="J122" s="155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  <c r="BI122" s="150"/>
      <c r="BJ122" s="150"/>
      <c r="BK122" s="150"/>
      <c r="BL122" s="150"/>
      <c r="BM122" s="150"/>
      <c r="BN122" s="150"/>
    </row>
    <row r="123" spans="1:66" s="151" customFormat="1" ht="27" customHeight="1">
      <c r="A123" s="101"/>
      <c r="B123" s="102"/>
      <c r="C123" s="104"/>
      <c r="D123" s="152" t="s">
        <v>286</v>
      </c>
      <c r="E123" s="104"/>
      <c r="F123" s="153">
        <f>(0.16*3.35)*3</f>
        <v>1.6080000000000001</v>
      </c>
      <c r="G123" s="106"/>
      <c r="H123" s="106"/>
      <c r="I123" s="154"/>
      <c r="J123" s="155"/>
      <c r="K123" s="150"/>
      <c r="L123" s="150"/>
      <c r="M123" s="150"/>
      <c r="N123" s="150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  <c r="BI123" s="150"/>
      <c r="BJ123" s="150"/>
      <c r="BK123" s="150"/>
      <c r="BL123" s="150"/>
      <c r="BM123" s="150"/>
      <c r="BN123" s="150"/>
    </row>
    <row r="124" spans="1:66" s="151" customFormat="1" ht="27" customHeight="1">
      <c r="A124" s="101"/>
      <c r="B124" s="102"/>
      <c r="C124" s="104"/>
      <c r="D124" s="152" t="s">
        <v>164</v>
      </c>
      <c r="E124" s="104"/>
      <c r="F124" s="153">
        <f>(0.16*3.35)*18</f>
        <v>9.6479999999999997</v>
      </c>
      <c r="G124" s="106"/>
      <c r="H124" s="106"/>
      <c r="I124" s="154"/>
      <c r="J124" s="155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  <c r="BI124" s="150"/>
      <c r="BJ124" s="150"/>
      <c r="BK124" s="150"/>
      <c r="BL124" s="150"/>
      <c r="BM124" s="150"/>
      <c r="BN124" s="150"/>
    </row>
    <row r="125" spans="1:66" s="151" customFormat="1" ht="13.5" customHeight="1">
      <c r="A125" s="101"/>
      <c r="B125" s="102"/>
      <c r="C125" s="104"/>
      <c r="D125" s="152" t="s">
        <v>287</v>
      </c>
      <c r="E125" s="104"/>
      <c r="F125" s="153">
        <f>(0.3*3.35)*2</f>
        <v>2.0099999999999998</v>
      </c>
      <c r="G125" s="106"/>
      <c r="H125" s="106"/>
      <c r="I125" s="154"/>
      <c r="J125" s="155"/>
      <c r="K125" s="150"/>
      <c r="L125" s="150"/>
      <c r="M125" s="150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  <c r="BI125" s="150"/>
      <c r="BJ125" s="150"/>
      <c r="BK125" s="150"/>
      <c r="BL125" s="150"/>
      <c r="BM125" s="150"/>
      <c r="BN125" s="150"/>
    </row>
    <row r="126" spans="1:66" s="72" customFormat="1" ht="27" customHeight="1">
      <c r="A126" s="73">
        <v>24</v>
      </c>
      <c r="B126" s="156" t="s">
        <v>33</v>
      </c>
      <c r="C126" s="75" t="s">
        <v>63</v>
      </c>
      <c r="D126" s="75" t="s">
        <v>84</v>
      </c>
      <c r="E126" s="75" t="s">
        <v>20</v>
      </c>
      <c r="F126" s="132">
        <f>SUM(F128:F128)</f>
        <v>45.152000000000001</v>
      </c>
      <c r="G126" s="339"/>
      <c r="H126" s="77">
        <f>F126*G126</f>
        <v>0</v>
      </c>
      <c r="I126" s="78" t="s">
        <v>222</v>
      </c>
      <c r="J126" s="80"/>
      <c r="K126" s="157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  <c r="BM126" s="71"/>
      <c r="BN126" s="71"/>
    </row>
    <row r="127" spans="1:66" s="72" customFormat="1" ht="13.5" customHeight="1">
      <c r="A127" s="73"/>
      <c r="B127" s="74"/>
      <c r="C127" s="75"/>
      <c r="D127" s="82" t="s">
        <v>64</v>
      </c>
      <c r="E127" s="75"/>
      <c r="F127" s="70"/>
      <c r="G127" s="77"/>
      <c r="H127" s="77"/>
      <c r="I127" s="70"/>
      <c r="J127" s="158"/>
      <c r="K127" s="159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</row>
    <row r="128" spans="1:66" s="72" customFormat="1" ht="13.5" customHeight="1">
      <c r="A128" s="73"/>
      <c r="B128" s="74"/>
      <c r="C128" s="75"/>
      <c r="D128" s="120" t="s">
        <v>229</v>
      </c>
      <c r="E128" s="120"/>
      <c r="F128" s="111">
        <f>(0.9*2.02)*22+(0.9*2.25)*1+(1.55*2.02)*1</f>
        <v>45.152000000000001</v>
      </c>
      <c r="G128" s="77"/>
      <c r="H128" s="77"/>
      <c r="I128" s="70"/>
      <c r="J128" s="160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</row>
    <row r="129" spans="1:66" s="72" customFormat="1" ht="54" customHeight="1">
      <c r="A129" s="73"/>
      <c r="B129" s="74"/>
      <c r="C129" s="75"/>
      <c r="D129" s="82" t="s">
        <v>65</v>
      </c>
      <c r="E129" s="75"/>
      <c r="F129" s="86"/>
      <c r="G129" s="77"/>
      <c r="H129" s="77"/>
      <c r="I129" s="70"/>
      <c r="J129" s="134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</row>
    <row r="130" spans="1:66" s="72" customFormat="1" ht="27" customHeight="1">
      <c r="A130" s="73"/>
      <c r="B130" s="74"/>
      <c r="C130" s="75"/>
      <c r="D130" s="82" t="s">
        <v>68</v>
      </c>
      <c r="E130" s="75"/>
      <c r="F130" s="86"/>
      <c r="G130" s="77"/>
      <c r="H130" s="77"/>
      <c r="I130" s="70"/>
      <c r="J130" s="85"/>
      <c r="K130" s="71"/>
      <c r="L130" s="5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</row>
    <row r="131" spans="1:66" s="72" customFormat="1" ht="67.5" customHeight="1">
      <c r="A131" s="135"/>
      <c r="B131" s="139"/>
      <c r="C131" s="136"/>
      <c r="D131" s="140" t="s">
        <v>124</v>
      </c>
      <c r="E131" s="82"/>
      <c r="F131" s="86"/>
      <c r="G131" s="77"/>
      <c r="H131" s="77"/>
      <c r="I131" s="70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</row>
    <row r="132" spans="1:66" s="72" customFormat="1" ht="27" customHeight="1">
      <c r="A132" s="135"/>
      <c r="B132" s="139"/>
      <c r="C132" s="136"/>
      <c r="D132" s="140" t="s">
        <v>336</v>
      </c>
      <c r="E132" s="82"/>
      <c r="F132" s="86"/>
      <c r="G132" s="77"/>
      <c r="H132" s="77"/>
      <c r="I132" s="70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</row>
    <row r="133" spans="1:66" s="151" customFormat="1" ht="13.5" customHeight="1">
      <c r="A133" s="161">
        <v>25</v>
      </c>
      <c r="B133" s="162" t="s">
        <v>33</v>
      </c>
      <c r="C133" s="127">
        <v>971035441</v>
      </c>
      <c r="D133" s="104" t="s">
        <v>300</v>
      </c>
      <c r="E133" s="128" t="s">
        <v>42</v>
      </c>
      <c r="F133" s="163">
        <f>SUM(F135:F136)</f>
        <v>2</v>
      </c>
      <c r="G133" s="343"/>
      <c r="H133" s="164">
        <f>F133*G133</f>
        <v>0</v>
      </c>
      <c r="I133" s="78" t="s">
        <v>216</v>
      </c>
      <c r="J133" s="165"/>
      <c r="K133" s="150"/>
      <c r="L133" s="150"/>
      <c r="M133" s="150"/>
      <c r="N133" s="150"/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  <c r="BI133" s="150"/>
      <c r="BJ133" s="150"/>
      <c r="BK133" s="150"/>
      <c r="BL133" s="150"/>
      <c r="BM133" s="150"/>
      <c r="BN133" s="150"/>
    </row>
    <row r="134" spans="1:66" s="151" customFormat="1" ht="13.5" customHeight="1">
      <c r="A134" s="161"/>
      <c r="B134" s="162"/>
      <c r="C134" s="127"/>
      <c r="D134" s="152" t="s">
        <v>301</v>
      </c>
      <c r="E134" s="128"/>
      <c r="F134" s="163"/>
      <c r="G134" s="163"/>
      <c r="H134" s="164"/>
      <c r="I134" s="78"/>
      <c r="J134" s="165"/>
      <c r="K134" s="150"/>
      <c r="L134" s="150"/>
      <c r="M134" s="150"/>
      <c r="N134" s="150"/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  <c r="BI134" s="150"/>
      <c r="BJ134" s="150"/>
      <c r="BK134" s="150"/>
      <c r="BL134" s="150"/>
      <c r="BM134" s="150"/>
      <c r="BN134" s="150"/>
    </row>
    <row r="135" spans="1:66" s="167" customFormat="1" ht="13.5" customHeight="1">
      <c r="A135" s="161"/>
      <c r="B135" s="102"/>
      <c r="C135" s="127"/>
      <c r="D135" s="152" t="s">
        <v>338</v>
      </c>
      <c r="E135" s="128"/>
      <c r="F135" s="111">
        <v>1</v>
      </c>
      <c r="G135" s="163"/>
      <c r="H135" s="164"/>
      <c r="I135" s="78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  <c r="AF135" s="166"/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  <c r="BI135" s="166"/>
      <c r="BJ135" s="166"/>
      <c r="BK135" s="166"/>
      <c r="BL135" s="166"/>
      <c r="BM135" s="166"/>
      <c r="BN135" s="166"/>
    </row>
    <row r="136" spans="1:66" s="167" customFormat="1" ht="13.5" customHeight="1">
      <c r="A136" s="161"/>
      <c r="B136" s="102"/>
      <c r="C136" s="127"/>
      <c r="D136" s="152" t="s">
        <v>339</v>
      </c>
      <c r="E136" s="128"/>
      <c r="F136" s="111">
        <v>1</v>
      </c>
      <c r="G136" s="163"/>
      <c r="H136" s="164"/>
      <c r="I136" s="78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  <c r="BI136" s="166"/>
      <c r="BJ136" s="166"/>
      <c r="BK136" s="166"/>
      <c r="BL136" s="166"/>
      <c r="BM136" s="166"/>
      <c r="BN136" s="166"/>
    </row>
    <row r="137" spans="1:66" s="151" customFormat="1" ht="27" customHeight="1">
      <c r="A137" s="161">
        <v>26</v>
      </c>
      <c r="B137" s="102" t="s">
        <v>33</v>
      </c>
      <c r="C137" s="127" t="s">
        <v>135</v>
      </c>
      <c r="D137" s="104" t="s">
        <v>302</v>
      </c>
      <c r="E137" s="128" t="s">
        <v>24</v>
      </c>
      <c r="F137" s="163">
        <f>SUM(F138:F138)</f>
        <v>1</v>
      </c>
      <c r="G137" s="343"/>
      <c r="H137" s="164">
        <f>F137*G137</f>
        <v>0</v>
      </c>
      <c r="I137" s="78" t="s">
        <v>222</v>
      </c>
      <c r="J137" s="168"/>
      <c r="K137" s="150"/>
      <c r="L137" s="150"/>
      <c r="M137" s="150"/>
      <c r="N137" s="150"/>
      <c r="O137" s="150"/>
      <c r="P137" s="169"/>
      <c r="Q137" s="170"/>
      <c r="R137" s="171"/>
      <c r="S137" s="17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  <c r="BI137" s="150"/>
      <c r="BJ137" s="150"/>
      <c r="BK137" s="150"/>
      <c r="BL137" s="150"/>
      <c r="BM137" s="150"/>
      <c r="BN137" s="150"/>
    </row>
    <row r="138" spans="1:66" s="151" customFormat="1" ht="27" customHeight="1">
      <c r="A138" s="161"/>
      <c r="B138" s="104"/>
      <c r="C138" s="127"/>
      <c r="D138" s="152" t="s">
        <v>315</v>
      </c>
      <c r="E138" s="128"/>
      <c r="F138" s="111">
        <v>1</v>
      </c>
      <c r="G138" s="163"/>
      <c r="H138" s="164"/>
      <c r="I138" s="78"/>
      <c r="J138" s="150"/>
      <c r="K138" s="150"/>
      <c r="L138" s="150"/>
      <c r="M138" s="150"/>
      <c r="N138" s="150"/>
      <c r="O138" s="150"/>
      <c r="P138" s="172"/>
      <c r="Q138" s="170"/>
      <c r="R138" s="171"/>
      <c r="S138" s="17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  <c r="BI138" s="150"/>
      <c r="BJ138" s="150"/>
      <c r="BK138" s="150"/>
      <c r="BL138" s="150"/>
      <c r="BM138" s="150"/>
      <c r="BN138" s="150"/>
    </row>
    <row r="139" spans="1:66" s="151" customFormat="1" ht="215.45" customHeight="1">
      <c r="A139" s="161"/>
      <c r="B139" s="104"/>
      <c r="C139" s="127"/>
      <c r="D139" s="173" t="s">
        <v>316</v>
      </c>
      <c r="E139" s="128"/>
      <c r="F139" s="111"/>
      <c r="G139" s="163"/>
      <c r="H139" s="164"/>
      <c r="I139" s="78"/>
      <c r="J139" s="150"/>
      <c r="K139" s="150"/>
      <c r="L139" s="150"/>
      <c r="M139" s="150"/>
      <c r="N139" s="150"/>
      <c r="O139" s="150"/>
      <c r="P139" s="172"/>
      <c r="Q139" s="170"/>
      <c r="R139" s="171"/>
      <c r="S139" s="17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  <c r="BI139" s="150"/>
      <c r="BJ139" s="150"/>
      <c r="BK139" s="150"/>
      <c r="BL139" s="150"/>
      <c r="BM139" s="150"/>
      <c r="BN139" s="150"/>
    </row>
    <row r="140" spans="1:66" s="151" customFormat="1" ht="27" customHeight="1">
      <c r="A140" s="161"/>
      <c r="B140" s="104"/>
      <c r="C140" s="127"/>
      <c r="D140" s="173" t="s">
        <v>304</v>
      </c>
      <c r="E140" s="128"/>
      <c r="F140" s="111"/>
      <c r="G140" s="163"/>
      <c r="H140" s="164"/>
      <c r="I140" s="78"/>
      <c r="J140" s="150"/>
      <c r="K140" s="150"/>
      <c r="L140" s="150"/>
      <c r="M140" s="150"/>
      <c r="N140" s="150"/>
      <c r="O140" s="150"/>
      <c r="P140" s="172"/>
      <c r="Q140" s="170"/>
      <c r="R140" s="171"/>
      <c r="S140" s="17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  <c r="BI140" s="150"/>
      <c r="BJ140" s="150"/>
      <c r="BK140" s="150"/>
      <c r="BL140" s="150"/>
      <c r="BM140" s="150"/>
      <c r="BN140" s="150"/>
    </row>
    <row r="141" spans="1:66" s="151" customFormat="1" ht="13.5" customHeight="1">
      <c r="A141" s="161"/>
      <c r="B141" s="104"/>
      <c r="C141" s="127"/>
      <c r="D141" s="152" t="s">
        <v>303</v>
      </c>
      <c r="E141" s="128"/>
      <c r="F141" s="111"/>
      <c r="G141" s="163"/>
      <c r="H141" s="164"/>
      <c r="I141" s="78"/>
      <c r="J141" s="174"/>
      <c r="K141" s="150"/>
      <c r="L141" s="175"/>
      <c r="M141" s="150"/>
      <c r="N141" s="150"/>
      <c r="O141" s="150"/>
      <c r="P141" s="172"/>
      <c r="Q141" s="170"/>
      <c r="R141" s="171"/>
      <c r="S141" s="17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  <c r="BI141" s="150"/>
      <c r="BJ141" s="150"/>
      <c r="BK141" s="150"/>
      <c r="BL141" s="150"/>
      <c r="BM141" s="150"/>
      <c r="BN141" s="150"/>
    </row>
    <row r="142" spans="1:66" s="151" customFormat="1" ht="54" customHeight="1">
      <c r="A142" s="161"/>
      <c r="B142" s="104"/>
      <c r="C142" s="127"/>
      <c r="D142" s="152" t="s">
        <v>317</v>
      </c>
      <c r="E142" s="128"/>
      <c r="F142" s="111"/>
      <c r="G142" s="163"/>
      <c r="H142" s="164"/>
      <c r="I142" s="78"/>
      <c r="J142" s="150"/>
      <c r="K142" s="150"/>
      <c r="L142" s="150"/>
      <c r="M142" s="150"/>
      <c r="N142" s="150"/>
      <c r="O142" s="150"/>
      <c r="P142" s="172"/>
      <c r="Q142" s="170"/>
      <c r="R142" s="171"/>
      <c r="S142" s="17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  <c r="BI142" s="150"/>
      <c r="BJ142" s="150"/>
      <c r="BK142" s="150"/>
      <c r="BL142" s="150"/>
      <c r="BM142" s="150"/>
      <c r="BN142" s="150"/>
    </row>
    <row r="143" spans="1:66" s="186" customFormat="1" ht="67.5" customHeight="1">
      <c r="A143" s="176"/>
      <c r="B143" s="177"/>
      <c r="C143" s="178"/>
      <c r="D143" s="179" t="s">
        <v>136</v>
      </c>
      <c r="E143" s="180"/>
      <c r="F143" s="181"/>
      <c r="G143" s="182"/>
      <c r="H143" s="182"/>
      <c r="I143" s="183"/>
      <c r="J143" s="184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185"/>
      <c r="AP143" s="185"/>
      <c r="AQ143" s="185"/>
      <c r="AR143" s="185"/>
      <c r="AS143" s="185"/>
      <c r="AT143" s="185"/>
      <c r="AU143" s="185"/>
      <c r="AV143" s="185"/>
      <c r="AW143" s="185"/>
      <c r="AX143" s="185"/>
      <c r="AY143" s="185"/>
      <c r="AZ143" s="185"/>
      <c r="BA143" s="185"/>
      <c r="BB143" s="185"/>
      <c r="BC143" s="185"/>
      <c r="BD143" s="185"/>
      <c r="BE143" s="185"/>
      <c r="BF143" s="185"/>
      <c r="BG143" s="185"/>
      <c r="BH143" s="185"/>
      <c r="BI143" s="185"/>
      <c r="BJ143" s="185"/>
      <c r="BK143" s="185"/>
      <c r="BL143" s="185"/>
      <c r="BM143" s="185"/>
      <c r="BN143" s="185"/>
    </row>
    <row r="144" spans="1:66" s="191" customFormat="1" ht="13.5" customHeight="1">
      <c r="A144" s="187">
        <v>27</v>
      </c>
      <c r="B144" s="74" t="s">
        <v>33</v>
      </c>
      <c r="C144" s="75">
        <v>974031132</v>
      </c>
      <c r="D144" s="75" t="s">
        <v>305</v>
      </c>
      <c r="E144" s="75" t="s">
        <v>39</v>
      </c>
      <c r="F144" s="132">
        <f>SUM(F146)</f>
        <v>40</v>
      </c>
      <c r="G144" s="344"/>
      <c r="H144" s="188">
        <f>F144*G144</f>
        <v>0</v>
      </c>
      <c r="I144" s="122" t="s">
        <v>216</v>
      </c>
      <c r="J144" s="189"/>
      <c r="K144" s="190"/>
      <c r="L144" s="190"/>
      <c r="M144" s="190"/>
      <c r="N144" s="190"/>
      <c r="O144" s="190"/>
      <c r="P144" s="190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  <c r="AF144" s="190"/>
      <c r="AG144" s="190"/>
      <c r="AH144" s="190"/>
      <c r="AI144" s="190"/>
      <c r="AJ144" s="190"/>
      <c r="AK144" s="190"/>
      <c r="AL144" s="190"/>
      <c r="AM144" s="190"/>
      <c r="AN144" s="190"/>
      <c r="AO144" s="190"/>
      <c r="AP144" s="190"/>
      <c r="AQ144" s="190"/>
      <c r="AR144" s="190"/>
      <c r="AS144" s="190"/>
      <c r="AT144" s="190"/>
      <c r="AU144" s="190"/>
      <c r="AV144" s="190"/>
      <c r="AW144" s="190"/>
      <c r="AX144" s="190"/>
      <c r="AY144" s="190"/>
      <c r="AZ144" s="190"/>
      <c r="BA144" s="190"/>
      <c r="BB144" s="190"/>
      <c r="BC144" s="190"/>
      <c r="BD144" s="190"/>
      <c r="BE144" s="190"/>
      <c r="BF144" s="190"/>
      <c r="BG144" s="190"/>
      <c r="BH144" s="190"/>
      <c r="BI144" s="190"/>
      <c r="BJ144" s="190"/>
      <c r="BK144" s="190"/>
      <c r="BL144" s="190"/>
      <c r="BM144" s="190"/>
      <c r="BN144" s="190"/>
    </row>
    <row r="145" spans="1:66" s="191" customFormat="1" ht="13.5" customHeight="1">
      <c r="A145" s="187"/>
      <c r="B145" s="74"/>
      <c r="C145" s="75"/>
      <c r="D145" s="82" t="s">
        <v>306</v>
      </c>
      <c r="E145" s="75"/>
      <c r="F145" s="86"/>
      <c r="G145" s="188"/>
      <c r="H145" s="188"/>
      <c r="I145" s="122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0"/>
      <c r="AB145" s="190"/>
      <c r="AC145" s="190"/>
      <c r="AD145" s="190"/>
      <c r="AE145" s="190"/>
      <c r="AF145" s="190"/>
      <c r="AG145" s="190"/>
      <c r="AH145" s="190"/>
      <c r="AI145" s="190"/>
      <c r="AJ145" s="190"/>
      <c r="AK145" s="190"/>
      <c r="AL145" s="190"/>
      <c r="AM145" s="190"/>
      <c r="AN145" s="190"/>
      <c r="AO145" s="190"/>
      <c r="AP145" s="190"/>
      <c r="AQ145" s="190"/>
      <c r="AR145" s="190"/>
      <c r="AS145" s="190"/>
      <c r="AT145" s="190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90"/>
      <c r="BF145" s="190"/>
      <c r="BG145" s="190"/>
      <c r="BH145" s="190"/>
      <c r="BI145" s="190"/>
      <c r="BJ145" s="190"/>
      <c r="BK145" s="190"/>
      <c r="BL145" s="190"/>
      <c r="BM145" s="190"/>
      <c r="BN145" s="190"/>
    </row>
    <row r="146" spans="1:66" s="191" customFormat="1" ht="13.5" customHeight="1">
      <c r="A146" s="187"/>
      <c r="B146" s="74"/>
      <c r="C146" s="75"/>
      <c r="D146" s="82" t="s">
        <v>313</v>
      </c>
      <c r="E146" s="75"/>
      <c r="F146" s="86">
        <f>40</f>
        <v>40</v>
      </c>
      <c r="G146" s="188"/>
      <c r="H146" s="188"/>
      <c r="I146" s="122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0"/>
      <c r="U146" s="190"/>
      <c r="V146" s="190"/>
      <c r="W146" s="190"/>
      <c r="X146" s="190"/>
      <c r="Y146" s="190"/>
      <c r="Z146" s="190"/>
      <c r="AA146" s="190"/>
      <c r="AB146" s="190"/>
      <c r="AC146" s="190"/>
      <c r="AD146" s="190"/>
      <c r="AE146" s="190"/>
      <c r="AF146" s="190"/>
      <c r="AG146" s="190"/>
      <c r="AH146" s="190"/>
      <c r="AI146" s="190"/>
      <c r="AJ146" s="190"/>
      <c r="AK146" s="190"/>
      <c r="AL146" s="190"/>
      <c r="AM146" s="190"/>
      <c r="AN146" s="190"/>
      <c r="AO146" s="190"/>
      <c r="AP146" s="190"/>
      <c r="AQ146" s="190"/>
      <c r="AR146" s="190"/>
      <c r="AS146" s="190"/>
      <c r="AT146" s="190"/>
      <c r="AU146" s="190"/>
      <c r="AV146" s="190"/>
      <c r="AW146" s="190"/>
      <c r="AX146" s="190"/>
      <c r="AY146" s="190"/>
      <c r="AZ146" s="190"/>
      <c r="BA146" s="190"/>
      <c r="BB146" s="190"/>
      <c r="BC146" s="190"/>
      <c r="BD146" s="190"/>
      <c r="BE146" s="190"/>
      <c r="BF146" s="190"/>
      <c r="BG146" s="190"/>
      <c r="BH146" s="190"/>
      <c r="BI146" s="190"/>
      <c r="BJ146" s="190"/>
      <c r="BK146" s="190"/>
      <c r="BL146" s="190"/>
      <c r="BM146" s="190"/>
      <c r="BN146" s="190"/>
    </row>
    <row r="147" spans="1:66" s="191" customFormat="1" ht="13.5" customHeight="1">
      <c r="A147" s="187">
        <v>28</v>
      </c>
      <c r="B147" s="74" t="s">
        <v>33</v>
      </c>
      <c r="C147" s="75">
        <v>974031157</v>
      </c>
      <c r="D147" s="75" t="s">
        <v>312</v>
      </c>
      <c r="E147" s="75" t="s">
        <v>39</v>
      </c>
      <c r="F147" s="132">
        <f>SUM(F149)</f>
        <v>3.35</v>
      </c>
      <c r="G147" s="344"/>
      <c r="H147" s="188">
        <f>F147*G147</f>
        <v>0</v>
      </c>
      <c r="I147" s="122" t="s">
        <v>216</v>
      </c>
      <c r="J147" s="189"/>
      <c r="K147" s="190"/>
      <c r="L147" s="190"/>
      <c r="M147" s="190"/>
      <c r="N147" s="190"/>
      <c r="O147" s="190"/>
      <c r="P147" s="190"/>
      <c r="Q147" s="190"/>
      <c r="R147" s="190"/>
      <c r="S147" s="190"/>
      <c r="T147" s="190"/>
      <c r="U147" s="190"/>
      <c r="V147" s="190"/>
      <c r="W147" s="190"/>
      <c r="X147" s="190"/>
      <c r="Y147" s="190"/>
      <c r="Z147" s="190"/>
      <c r="AA147" s="190"/>
      <c r="AB147" s="190"/>
      <c r="AC147" s="190"/>
      <c r="AD147" s="190"/>
      <c r="AE147" s="190"/>
      <c r="AF147" s="190"/>
      <c r="AG147" s="190"/>
      <c r="AH147" s="190"/>
      <c r="AI147" s="190"/>
      <c r="AJ147" s="190"/>
      <c r="AK147" s="190"/>
      <c r="AL147" s="190"/>
      <c r="AM147" s="190"/>
      <c r="AN147" s="190"/>
      <c r="AO147" s="190"/>
      <c r="AP147" s="190"/>
      <c r="AQ147" s="190"/>
      <c r="AR147" s="190"/>
      <c r="AS147" s="190"/>
      <c r="AT147" s="190"/>
      <c r="AU147" s="190"/>
      <c r="AV147" s="190"/>
      <c r="AW147" s="190"/>
      <c r="AX147" s="190"/>
      <c r="AY147" s="190"/>
      <c r="AZ147" s="190"/>
      <c r="BA147" s="190"/>
      <c r="BB147" s="190"/>
      <c r="BC147" s="190"/>
      <c r="BD147" s="190"/>
      <c r="BE147" s="190"/>
      <c r="BF147" s="190"/>
      <c r="BG147" s="190"/>
      <c r="BH147" s="190"/>
      <c r="BI147" s="190"/>
      <c r="BJ147" s="190"/>
      <c r="BK147" s="190"/>
      <c r="BL147" s="190"/>
      <c r="BM147" s="190"/>
      <c r="BN147" s="190"/>
    </row>
    <row r="148" spans="1:66" s="191" customFormat="1" ht="13.5" customHeight="1">
      <c r="A148" s="187"/>
      <c r="B148" s="74"/>
      <c r="C148" s="75"/>
      <c r="D148" s="82" t="s">
        <v>306</v>
      </c>
      <c r="E148" s="75"/>
      <c r="F148" s="86"/>
      <c r="G148" s="188"/>
      <c r="H148" s="188"/>
      <c r="I148" s="122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  <c r="AE148" s="190"/>
      <c r="AF148" s="190"/>
      <c r="AG148" s="190"/>
      <c r="AH148" s="190"/>
      <c r="AI148" s="190"/>
      <c r="AJ148" s="190"/>
      <c r="AK148" s="190"/>
      <c r="AL148" s="190"/>
      <c r="AM148" s="190"/>
      <c r="AN148" s="190"/>
      <c r="AO148" s="190"/>
      <c r="AP148" s="190"/>
      <c r="AQ148" s="190"/>
      <c r="AR148" s="190"/>
      <c r="AS148" s="190"/>
      <c r="AT148" s="190"/>
      <c r="AU148" s="190"/>
      <c r="AV148" s="190"/>
      <c r="AW148" s="190"/>
      <c r="AX148" s="190"/>
      <c r="AY148" s="190"/>
      <c r="AZ148" s="190"/>
      <c r="BA148" s="190"/>
      <c r="BB148" s="190"/>
      <c r="BC148" s="190"/>
      <c r="BD148" s="190"/>
      <c r="BE148" s="190"/>
      <c r="BF148" s="190"/>
      <c r="BG148" s="190"/>
      <c r="BH148" s="190"/>
      <c r="BI148" s="190"/>
      <c r="BJ148" s="190"/>
      <c r="BK148" s="190"/>
      <c r="BL148" s="190"/>
      <c r="BM148" s="190"/>
      <c r="BN148" s="190"/>
    </row>
    <row r="149" spans="1:66" s="191" customFormat="1" ht="27" customHeight="1">
      <c r="A149" s="187"/>
      <c r="B149" s="74"/>
      <c r="C149" s="75"/>
      <c r="D149" s="82" t="s">
        <v>314</v>
      </c>
      <c r="E149" s="75"/>
      <c r="F149" s="86">
        <f>3.35</f>
        <v>3.35</v>
      </c>
      <c r="G149" s="188"/>
      <c r="H149" s="188"/>
      <c r="I149" s="122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0"/>
      <c r="U149" s="190"/>
      <c r="V149" s="190"/>
      <c r="W149" s="190"/>
      <c r="X149" s="190"/>
      <c r="Y149" s="190"/>
      <c r="Z149" s="190"/>
      <c r="AA149" s="190"/>
      <c r="AB149" s="190"/>
      <c r="AC149" s="190"/>
      <c r="AD149" s="190"/>
      <c r="AE149" s="190"/>
      <c r="AF149" s="190"/>
      <c r="AG149" s="190"/>
      <c r="AH149" s="190"/>
      <c r="AI149" s="190"/>
      <c r="AJ149" s="190"/>
      <c r="AK149" s="190"/>
      <c r="AL149" s="190"/>
      <c r="AM149" s="190"/>
      <c r="AN149" s="190"/>
      <c r="AO149" s="190"/>
      <c r="AP149" s="190"/>
      <c r="AQ149" s="190"/>
      <c r="AR149" s="190"/>
      <c r="AS149" s="190"/>
      <c r="AT149" s="190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90"/>
      <c r="BF149" s="190"/>
      <c r="BG149" s="190"/>
      <c r="BH149" s="190"/>
      <c r="BI149" s="190"/>
      <c r="BJ149" s="190"/>
      <c r="BK149" s="190"/>
      <c r="BL149" s="190"/>
      <c r="BM149" s="190"/>
      <c r="BN149" s="190"/>
    </row>
    <row r="150" spans="1:66" s="151" customFormat="1" ht="13.5" customHeight="1">
      <c r="A150" s="161">
        <v>29</v>
      </c>
      <c r="B150" s="102" t="s">
        <v>33</v>
      </c>
      <c r="C150" s="127" t="s">
        <v>135</v>
      </c>
      <c r="D150" s="104" t="s">
        <v>138</v>
      </c>
      <c r="E150" s="128" t="s">
        <v>24</v>
      </c>
      <c r="F150" s="163">
        <f>SUM(F151:F151)</f>
        <v>1</v>
      </c>
      <c r="G150" s="343"/>
      <c r="H150" s="164">
        <f>F150*G150</f>
        <v>0</v>
      </c>
      <c r="I150" s="78" t="s">
        <v>222</v>
      </c>
      <c r="J150" s="168"/>
      <c r="K150" s="150"/>
      <c r="L150" s="150"/>
      <c r="M150" s="150"/>
      <c r="N150" s="150"/>
      <c r="O150" s="150"/>
      <c r="P150" s="169"/>
      <c r="Q150" s="170"/>
      <c r="R150" s="171"/>
      <c r="S150" s="17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  <c r="BI150" s="150"/>
      <c r="BJ150" s="150"/>
      <c r="BK150" s="150"/>
      <c r="BL150" s="150"/>
      <c r="BM150" s="150"/>
      <c r="BN150" s="150"/>
    </row>
    <row r="151" spans="1:66" s="151" customFormat="1" ht="13.5" customHeight="1">
      <c r="A151" s="161"/>
      <c r="B151" s="104"/>
      <c r="C151" s="127"/>
      <c r="D151" s="152" t="s">
        <v>137</v>
      </c>
      <c r="E151" s="128"/>
      <c r="F151" s="111">
        <v>1</v>
      </c>
      <c r="G151" s="163"/>
      <c r="H151" s="164"/>
      <c r="I151" s="78"/>
      <c r="J151" s="150"/>
      <c r="K151" s="150"/>
      <c r="L151" s="150"/>
      <c r="M151" s="150"/>
      <c r="N151" s="150"/>
      <c r="O151" s="150"/>
      <c r="P151" s="172"/>
      <c r="Q151" s="170"/>
      <c r="R151" s="171"/>
      <c r="S151" s="17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  <c r="BI151" s="150"/>
      <c r="BJ151" s="150"/>
      <c r="BK151" s="150"/>
      <c r="BL151" s="150"/>
      <c r="BM151" s="150"/>
      <c r="BN151" s="150"/>
    </row>
    <row r="152" spans="1:66" s="151" customFormat="1" ht="27" customHeight="1">
      <c r="A152" s="161"/>
      <c r="B152" s="104"/>
      <c r="C152" s="127"/>
      <c r="D152" s="152" t="s">
        <v>256</v>
      </c>
      <c r="E152" s="128"/>
      <c r="F152" s="111"/>
      <c r="G152" s="163"/>
      <c r="H152" s="164"/>
      <c r="I152" s="78"/>
      <c r="J152" s="174"/>
      <c r="K152" s="150"/>
      <c r="L152" s="175"/>
      <c r="M152" s="150"/>
      <c r="N152" s="150"/>
      <c r="O152" s="150"/>
      <c r="P152" s="172"/>
      <c r="Q152" s="170"/>
      <c r="R152" s="171"/>
      <c r="S152" s="17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  <c r="BI152" s="150"/>
      <c r="BJ152" s="150"/>
      <c r="BK152" s="150"/>
      <c r="BL152" s="150"/>
      <c r="BM152" s="150"/>
      <c r="BN152" s="150"/>
    </row>
    <row r="153" spans="1:66" s="186" customFormat="1" ht="67.5" customHeight="1">
      <c r="A153" s="176"/>
      <c r="B153" s="177"/>
      <c r="C153" s="178"/>
      <c r="D153" s="179" t="s">
        <v>136</v>
      </c>
      <c r="E153" s="180"/>
      <c r="F153" s="181"/>
      <c r="G153" s="182"/>
      <c r="H153" s="182"/>
      <c r="I153" s="183"/>
      <c r="J153" s="184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185"/>
      <c r="AP153" s="185"/>
      <c r="AQ153" s="185"/>
      <c r="AR153" s="185"/>
      <c r="AS153" s="185"/>
      <c r="AT153" s="185"/>
      <c r="AU153" s="185"/>
      <c r="AV153" s="185"/>
      <c r="AW153" s="185"/>
      <c r="AX153" s="185"/>
      <c r="AY153" s="185"/>
      <c r="AZ153" s="185"/>
      <c r="BA153" s="185"/>
      <c r="BB153" s="185"/>
      <c r="BC153" s="185"/>
      <c r="BD153" s="185"/>
      <c r="BE153" s="185"/>
      <c r="BF153" s="185"/>
      <c r="BG153" s="185"/>
      <c r="BH153" s="185"/>
      <c r="BI153" s="185"/>
      <c r="BJ153" s="185"/>
      <c r="BK153" s="185"/>
      <c r="BL153" s="185"/>
      <c r="BM153" s="185"/>
      <c r="BN153" s="185"/>
    </row>
    <row r="154" spans="1:66" s="72" customFormat="1" ht="27" customHeight="1">
      <c r="A154" s="73">
        <v>30</v>
      </c>
      <c r="B154" s="192" t="s">
        <v>33</v>
      </c>
      <c r="C154" s="75">
        <v>978011141</v>
      </c>
      <c r="D154" s="75" t="s">
        <v>226</v>
      </c>
      <c r="E154" s="75" t="s">
        <v>20</v>
      </c>
      <c r="F154" s="132">
        <f>SUM(F156:F161)</f>
        <v>403.97999999999996</v>
      </c>
      <c r="G154" s="339"/>
      <c r="H154" s="77">
        <f>F154*G154</f>
        <v>0</v>
      </c>
      <c r="I154" s="78" t="s">
        <v>216</v>
      </c>
      <c r="J154" s="56"/>
      <c r="K154" s="193"/>
      <c r="L154" s="193"/>
      <c r="M154" s="193"/>
      <c r="N154" s="193"/>
      <c r="O154" s="193"/>
      <c r="P154" s="193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</row>
    <row r="155" spans="1:66" s="72" customFormat="1" ht="13.5" customHeight="1">
      <c r="A155" s="81"/>
      <c r="B155" s="66"/>
      <c r="C155" s="67"/>
      <c r="D155" s="194" t="s">
        <v>165</v>
      </c>
      <c r="E155" s="67"/>
      <c r="F155" s="68"/>
      <c r="G155" s="69"/>
      <c r="H155" s="69"/>
      <c r="I155" s="70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</row>
    <row r="156" spans="1:66" s="72" customFormat="1" ht="27" customHeight="1">
      <c r="A156" s="81"/>
      <c r="B156" s="66"/>
      <c r="C156" s="67"/>
      <c r="D156" s="194" t="s">
        <v>166</v>
      </c>
      <c r="E156" s="67"/>
      <c r="F156" s="153">
        <f>11.13+24.81+33.26+22.82+11.82+16.25+16.92+15.59+15.74</f>
        <v>168.34</v>
      </c>
      <c r="G156" s="69"/>
      <c r="H156" s="69"/>
      <c r="I156" s="70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</row>
    <row r="157" spans="1:66" s="72" customFormat="1" ht="27" customHeight="1">
      <c r="A157" s="81"/>
      <c r="B157" s="66"/>
      <c r="C157" s="67"/>
      <c r="D157" s="194" t="s">
        <v>167</v>
      </c>
      <c r="E157" s="67"/>
      <c r="F157" s="153">
        <f>17.72+14.36+14.61+15.53+16.28+16.51+15.54+15.57+17.22+19.21</f>
        <v>162.55000000000001</v>
      </c>
      <c r="G157" s="69"/>
      <c r="H157" s="69"/>
      <c r="I157" s="70"/>
      <c r="J157" s="56"/>
      <c r="K157" s="193"/>
      <c r="L157" s="193"/>
      <c r="M157" s="193"/>
      <c r="N157" s="193"/>
      <c r="O157" s="193"/>
      <c r="P157" s="193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</row>
    <row r="158" spans="1:66" s="72" customFormat="1" ht="13.5" customHeight="1">
      <c r="A158" s="81"/>
      <c r="B158" s="66"/>
      <c r="C158" s="67"/>
      <c r="D158" s="194" t="s">
        <v>168</v>
      </c>
      <c r="E158" s="67"/>
      <c r="F158" s="153">
        <f>61.08</f>
        <v>61.08</v>
      </c>
      <c r="G158" s="69"/>
      <c r="H158" s="69"/>
      <c r="I158" s="70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1"/>
      <c r="BC158" s="71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1"/>
    </row>
    <row r="159" spans="1:66" s="72" customFormat="1" ht="13.5" customHeight="1">
      <c r="A159" s="81"/>
      <c r="B159" s="66"/>
      <c r="C159" s="67"/>
      <c r="D159" s="194" t="s">
        <v>252</v>
      </c>
      <c r="E159" s="67"/>
      <c r="F159" s="153">
        <f>3.74</f>
        <v>3.74</v>
      </c>
      <c r="G159" s="69"/>
      <c r="H159" s="69"/>
      <c r="I159" s="70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  <c r="BA159" s="71"/>
      <c r="BB159" s="71"/>
      <c r="BC159" s="71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1"/>
    </row>
    <row r="160" spans="1:66" s="72" customFormat="1" ht="13.5" customHeight="1">
      <c r="A160" s="81"/>
      <c r="B160" s="66"/>
      <c r="C160" s="67"/>
      <c r="D160" s="194" t="s">
        <v>255</v>
      </c>
      <c r="E160" s="67"/>
      <c r="F160" s="153">
        <f>1.2</f>
        <v>1.2</v>
      </c>
      <c r="G160" s="69"/>
      <c r="H160" s="69"/>
      <c r="I160" s="70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  <c r="BA160" s="71"/>
      <c r="BB160" s="71"/>
      <c r="BC160" s="71"/>
      <c r="BD160" s="71"/>
      <c r="BE160" s="71"/>
      <c r="BF160" s="71"/>
      <c r="BG160" s="71"/>
      <c r="BH160" s="71"/>
      <c r="BI160" s="71"/>
      <c r="BJ160" s="71"/>
      <c r="BK160" s="71"/>
      <c r="BL160" s="71"/>
      <c r="BM160" s="71"/>
      <c r="BN160" s="71"/>
    </row>
    <row r="161" spans="1:66" s="72" customFormat="1" ht="13.5" customHeight="1">
      <c r="A161" s="81"/>
      <c r="B161" s="66"/>
      <c r="C161" s="67"/>
      <c r="D161" s="194" t="s">
        <v>211</v>
      </c>
      <c r="E161" s="67"/>
      <c r="F161" s="195">
        <f>(34.7+36)*0.1</f>
        <v>7.07</v>
      </c>
      <c r="G161" s="69"/>
      <c r="H161" s="69"/>
      <c r="I161" s="70"/>
      <c r="J161" s="196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</row>
    <row r="162" spans="1:66" s="72" customFormat="1" ht="27" customHeight="1">
      <c r="A162" s="73">
        <v>31</v>
      </c>
      <c r="B162" s="192" t="s">
        <v>33</v>
      </c>
      <c r="C162" s="75">
        <v>978013161</v>
      </c>
      <c r="D162" s="75" t="s">
        <v>225</v>
      </c>
      <c r="E162" s="75" t="s">
        <v>20</v>
      </c>
      <c r="F162" s="132">
        <f>SUM(F164:F168)</f>
        <v>314.44900000000001</v>
      </c>
      <c r="G162" s="339"/>
      <c r="H162" s="77">
        <f>F162*G162</f>
        <v>0</v>
      </c>
      <c r="I162" s="78" t="s">
        <v>216</v>
      </c>
      <c r="J162" s="134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</row>
    <row r="163" spans="1:66" s="72" customFormat="1" ht="13.5" customHeight="1">
      <c r="A163" s="81"/>
      <c r="B163" s="66"/>
      <c r="C163" s="67"/>
      <c r="D163" s="194" t="s">
        <v>170</v>
      </c>
      <c r="E163" s="67"/>
      <c r="F163" s="68"/>
      <c r="G163" s="69"/>
      <c r="H163" s="69"/>
      <c r="I163" s="70"/>
      <c r="J163" s="133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  <c r="BA163" s="71"/>
      <c r="BB163" s="71"/>
      <c r="BC163" s="71"/>
      <c r="BD163" s="71"/>
      <c r="BE163" s="71"/>
      <c r="BF163" s="71"/>
      <c r="BG163" s="71"/>
      <c r="BH163" s="71"/>
      <c r="BI163" s="71"/>
      <c r="BJ163" s="71"/>
      <c r="BK163" s="71"/>
      <c r="BL163" s="71"/>
      <c r="BM163" s="71"/>
      <c r="BN163" s="71"/>
    </row>
    <row r="164" spans="1:66" s="72" customFormat="1" ht="13.5" customHeight="1">
      <c r="A164" s="81"/>
      <c r="B164" s="66"/>
      <c r="C164" s="67"/>
      <c r="D164" s="194" t="s">
        <v>171</v>
      </c>
      <c r="E164" s="67"/>
      <c r="F164" s="153">
        <f>(34.7+36)*1.25</f>
        <v>88.375</v>
      </c>
      <c r="G164" s="69"/>
      <c r="H164" s="69"/>
      <c r="I164" s="197"/>
      <c r="J164" s="196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  <c r="BA164" s="71"/>
      <c r="BB164" s="71"/>
      <c r="BC164" s="71"/>
      <c r="BD164" s="71"/>
      <c r="BE164" s="71"/>
      <c r="BF164" s="71"/>
      <c r="BG164" s="71"/>
      <c r="BH164" s="71"/>
      <c r="BI164" s="71"/>
      <c r="BJ164" s="71"/>
      <c r="BK164" s="71"/>
      <c r="BL164" s="71"/>
      <c r="BM164" s="71"/>
      <c r="BN164" s="71"/>
    </row>
    <row r="165" spans="1:66" s="72" customFormat="1" ht="27" customHeight="1">
      <c r="A165" s="81"/>
      <c r="B165" s="66"/>
      <c r="C165" s="67"/>
      <c r="D165" s="194" t="s">
        <v>208</v>
      </c>
      <c r="E165" s="67"/>
      <c r="F165" s="153">
        <f>(2.1+2.16+2.18+2.2+2.22+2.24*2+2.26*3+2.28+2.3+2.32+2.34)*3.35</f>
        <v>105.05600000000001</v>
      </c>
      <c r="G165" s="69"/>
      <c r="H165" s="69"/>
      <c r="I165" s="197"/>
      <c r="J165" s="196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/>
      <c r="AR165" s="71"/>
      <c r="AS165" s="71"/>
      <c r="AT165" s="71"/>
      <c r="AU165" s="71"/>
      <c r="AV165" s="71"/>
      <c r="AW165" s="71"/>
      <c r="AX165" s="71"/>
      <c r="AY165" s="71"/>
      <c r="AZ165" s="71"/>
      <c r="BA165" s="71"/>
      <c r="BB165" s="71"/>
      <c r="BC165" s="71"/>
      <c r="BD165" s="71"/>
      <c r="BE165" s="71"/>
      <c r="BF165" s="71"/>
      <c r="BG165" s="71"/>
      <c r="BH165" s="71"/>
      <c r="BI165" s="71"/>
      <c r="BJ165" s="71"/>
      <c r="BK165" s="71"/>
      <c r="BL165" s="71"/>
      <c r="BM165" s="71"/>
      <c r="BN165" s="71"/>
    </row>
    <row r="166" spans="1:66" s="72" customFormat="1" ht="13.5" customHeight="1">
      <c r="A166" s="81"/>
      <c r="B166" s="66"/>
      <c r="C166" s="67"/>
      <c r="D166" s="194" t="s">
        <v>207</v>
      </c>
      <c r="E166" s="67"/>
      <c r="F166" s="153">
        <f>(14.25+14.05)*3.35-(1.7*2.4+1.55*2.02)</f>
        <v>87.594000000000008</v>
      </c>
      <c r="G166" s="69"/>
      <c r="H166" s="69"/>
      <c r="I166" s="70"/>
      <c r="J166" s="196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1"/>
      <c r="AW166" s="71"/>
      <c r="AX166" s="71"/>
      <c r="AY166" s="71"/>
      <c r="AZ166" s="71"/>
      <c r="BA166" s="71"/>
      <c r="BB166" s="71"/>
      <c r="BC166" s="71"/>
      <c r="BD166" s="71"/>
      <c r="BE166" s="71"/>
      <c r="BF166" s="71"/>
      <c r="BG166" s="71"/>
      <c r="BH166" s="71"/>
      <c r="BI166" s="71"/>
      <c r="BJ166" s="71"/>
      <c r="BK166" s="71"/>
      <c r="BL166" s="71"/>
      <c r="BM166" s="71"/>
      <c r="BN166" s="71"/>
    </row>
    <row r="167" spans="1:66" s="72" customFormat="1" ht="13.5" customHeight="1">
      <c r="A167" s="81"/>
      <c r="B167" s="66"/>
      <c r="C167" s="67"/>
      <c r="D167" s="194" t="s">
        <v>253</v>
      </c>
      <c r="E167" s="67"/>
      <c r="F167" s="153">
        <f>7.92*3.35-0.9*2.02</f>
        <v>24.713999999999999</v>
      </c>
      <c r="G167" s="69"/>
      <c r="H167" s="69"/>
      <c r="I167" s="70"/>
      <c r="J167" s="196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</row>
    <row r="168" spans="1:66" s="72" customFormat="1" ht="13.5" customHeight="1">
      <c r="A168" s="81"/>
      <c r="B168" s="66"/>
      <c r="C168" s="67"/>
      <c r="D168" s="194" t="s">
        <v>254</v>
      </c>
      <c r="E168" s="67"/>
      <c r="F168" s="153">
        <f>2.6*3.35</f>
        <v>8.7100000000000009</v>
      </c>
      <c r="G168" s="69"/>
      <c r="H168" s="69"/>
      <c r="I168" s="70"/>
      <c r="J168" s="196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</row>
    <row r="169" spans="1:66" s="72" customFormat="1" ht="13.5" customHeight="1">
      <c r="A169" s="81"/>
      <c r="B169" s="66"/>
      <c r="C169" s="67"/>
      <c r="D169" s="194" t="s">
        <v>103</v>
      </c>
      <c r="E169" s="67"/>
      <c r="F169" s="195"/>
      <c r="G169" s="69"/>
      <c r="H169" s="69"/>
      <c r="I169" s="70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</row>
    <row r="170" spans="1:66" s="118" customFormat="1" ht="13.5" customHeight="1">
      <c r="A170" s="101">
        <v>32</v>
      </c>
      <c r="B170" s="102" t="s">
        <v>33</v>
      </c>
      <c r="C170" s="127">
        <v>978059541</v>
      </c>
      <c r="D170" s="104" t="s">
        <v>79</v>
      </c>
      <c r="E170" s="128" t="s">
        <v>20</v>
      </c>
      <c r="F170" s="163">
        <f>SUM(F171:F171)</f>
        <v>8.4060000000000006</v>
      </c>
      <c r="G170" s="343"/>
      <c r="H170" s="106">
        <f>F170*G170</f>
        <v>0</v>
      </c>
      <c r="I170" s="78" t="s">
        <v>216</v>
      </c>
      <c r="J170" s="56"/>
      <c r="K170" s="117"/>
      <c r="L170" s="117"/>
      <c r="M170" s="117"/>
      <c r="N170" s="117"/>
      <c r="O170" s="117"/>
      <c r="P170" s="169"/>
      <c r="Q170" s="198"/>
      <c r="R170" s="199"/>
      <c r="S170" s="198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</row>
    <row r="171" spans="1:66" s="118" customFormat="1" ht="13.5" customHeight="1">
      <c r="A171" s="101"/>
      <c r="B171" s="104"/>
      <c r="C171" s="127"/>
      <c r="D171" s="152" t="s">
        <v>159</v>
      </c>
      <c r="E171" s="128"/>
      <c r="F171" s="153">
        <f>(0.6+3.66+0.41)*1.8</f>
        <v>8.4060000000000006</v>
      </c>
      <c r="G171" s="163"/>
      <c r="H171" s="106"/>
      <c r="I171" s="78"/>
      <c r="J171" s="117"/>
      <c r="K171" s="117"/>
      <c r="L171" s="117"/>
      <c r="M171" s="117"/>
      <c r="N171" s="117"/>
      <c r="O171" s="117"/>
      <c r="P171" s="172"/>
      <c r="Q171" s="198"/>
      <c r="R171" s="199"/>
      <c r="S171" s="198"/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</row>
    <row r="172" spans="1:66" s="207" customFormat="1" ht="27" customHeight="1">
      <c r="A172" s="200">
        <v>33</v>
      </c>
      <c r="B172" s="192" t="s">
        <v>87</v>
      </c>
      <c r="C172" s="201" t="s">
        <v>88</v>
      </c>
      <c r="D172" s="201" t="s">
        <v>89</v>
      </c>
      <c r="E172" s="201" t="s">
        <v>20</v>
      </c>
      <c r="F172" s="202">
        <f>SUM(F174:F178)</f>
        <v>396.90999999999997</v>
      </c>
      <c r="G172" s="345"/>
      <c r="H172" s="203">
        <f>F172*G172</f>
        <v>0</v>
      </c>
      <c r="I172" s="78" t="s">
        <v>222</v>
      </c>
      <c r="J172" s="204"/>
      <c r="K172" s="205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</row>
    <row r="173" spans="1:66" s="207" customFormat="1" ht="81" customHeight="1">
      <c r="A173" s="208"/>
      <c r="B173" s="201"/>
      <c r="C173" s="201"/>
      <c r="D173" s="209" t="s">
        <v>251</v>
      </c>
      <c r="E173" s="201"/>
      <c r="F173" s="195"/>
      <c r="G173" s="203"/>
      <c r="H173" s="203"/>
      <c r="I173" s="210"/>
      <c r="J173" s="204"/>
      <c r="K173" s="205"/>
      <c r="L173" s="206"/>
      <c r="M173" s="211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</row>
    <row r="174" spans="1:66" s="109" customFormat="1" ht="27" customHeight="1">
      <c r="A174" s="101"/>
      <c r="B174" s="102"/>
      <c r="C174" s="103"/>
      <c r="D174" s="110" t="s">
        <v>156</v>
      </c>
      <c r="E174" s="104"/>
      <c r="F174" s="153">
        <f>11.13+24.81+33.26+22.82+11.82+16.25+16.92+15.59+15.74</f>
        <v>168.34</v>
      </c>
      <c r="G174" s="106"/>
      <c r="H174" s="106"/>
      <c r="I174" s="78"/>
      <c r="J174" s="212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</row>
    <row r="175" spans="1:66" s="109" customFormat="1" ht="27" customHeight="1">
      <c r="A175" s="101"/>
      <c r="B175" s="102"/>
      <c r="C175" s="103"/>
      <c r="D175" s="110" t="s">
        <v>157</v>
      </c>
      <c r="E175" s="104"/>
      <c r="F175" s="153">
        <f>17.72+14.36+14.61+15.53+16.28+16.51+15.54+15.57+17.22+19.21</f>
        <v>162.55000000000001</v>
      </c>
      <c r="G175" s="106"/>
      <c r="H175" s="106"/>
      <c r="I175" s="78"/>
      <c r="J175" s="165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</row>
    <row r="176" spans="1:66" s="109" customFormat="1" ht="13.5" customHeight="1">
      <c r="A176" s="101"/>
      <c r="B176" s="102"/>
      <c r="C176" s="103"/>
      <c r="D176" s="110" t="s">
        <v>158</v>
      </c>
      <c r="E176" s="104"/>
      <c r="F176" s="153">
        <f>61.08</f>
        <v>61.08</v>
      </c>
      <c r="G176" s="106"/>
      <c r="H176" s="106"/>
      <c r="I176" s="78"/>
      <c r="J176" s="165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  <c r="AC176" s="108"/>
      <c r="AD176" s="108"/>
      <c r="AE176" s="108"/>
      <c r="AF176" s="108"/>
      <c r="AG176" s="108"/>
      <c r="AH176" s="108"/>
      <c r="AI176" s="108"/>
      <c r="AJ176" s="108"/>
      <c r="AK176" s="108"/>
      <c r="AL176" s="108"/>
      <c r="AM176" s="108"/>
      <c r="AN176" s="108"/>
      <c r="AO176" s="108"/>
      <c r="AP176" s="108"/>
      <c r="AQ176" s="108"/>
      <c r="AR176" s="108"/>
      <c r="AS176" s="108"/>
      <c r="AT176" s="108"/>
      <c r="AU176" s="108"/>
      <c r="AV176" s="108"/>
      <c r="AW176" s="108"/>
      <c r="AX176" s="108"/>
      <c r="AY176" s="108"/>
      <c r="AZ176" s="108"/>
      <c r="BA176" s="108"/>
      <c r="BB176" s="108"/>
      <c r="BC176" s="108"/>
      <c r="BD176" s="108"/>
      <c r="BE176" s="108"/>
      <c r="BF176" s="108"/>
      <c r="BG176" s="108"/>
      <c r="BH176" s="108"/>
      <c r="BI176" s="108"/>
      <c r="BJ176" s="108"/>
      <c r="BK176" s="108"/>
      <c r="BL176" s="108"/>
      <c r="BM176" s="108"/>
      <c r="BN176" s="108"/>
    </row>
    <row r="177" spans="1:256" s="109" customFormat="1" ht="13.5" customHeight="1">
      <c r="A177" s="101"/>
      <c r="B177" s="102"/>
      <c r="C177" s="103"/>
      <c r="D177" s="110" t="s">
        <v>249</v>
      </c>
      <c r="E177" s="104"/>
      <c r="F177" s="153">
        <f>3.74</f>
        <v>3.74</v>
      </c>
      <c r="G177" s="106"/>
      <c r="H177" s="106"/>
      <c r="I177" s="78"/>
      <c r="J177" s="165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108"/>
      <c r="AB177" s="108"/>
      <c r="AC177" s="108"/>
      <c r="AD177" s="108"/>
      <c r="AE177" s="108"/>
      <c r="AF177" s="108"/>
      <c r="AG177" s="108"/>
      <c r="AH177" s="108"/>
      <c r="AI177" s="108"/>
      <c r="AJ177" s="108"/>
      <c r="AK177" s="108"/>
      <c r="AL177" s="108"/>
      <c r="AM177" s="108"/>
      <c r="AN177" s="108"/>
      <c r="AO177" s="108"/>
      <c r="AP177" s="108"/>
      <c r="AQ177" s="108"/>
      <c r="AR177" s="108"/>
      <c r="AS177" s="108"/>
      <c r="AT177" s="108"/>
      <c r="AU177" s="108"/>
      <c r="AV177" s="108"/>
      <c r="AW177" s="108"/>
      <c r="AX177" s="108"/>
      <c r="AY177" s="108"/>
      <c r="AZ177" s="108"/>
      <c r="BA177" s="108"/>
      <c r="BB177" s="108"/>
      <c r="BC177" s="108"/>
      <c r="BD177" s="108"/>
      <c r="BE177" s="108"/>
      <c r="BF177" s="108"/>
      <c r="BG177" s="108"/>
      <c r="BH177" s="108"/>
      <c r="BI177" s="108"/>
      <c r="BJ177" s="108"/>
      <c r="BK177" s="108"/>
      <c r="BL177" s="108"/>
      <c r="BM177" s="108"/>
      <c r="BN177" s="108"/>
    </row>
    <row r="178" spans="1:256" s="109" customFormat="1" ht="13.5" customHeight="1">
      <c r="A178" s="101"/>
      <c r="B178" s="102"/>
      <c r="C178" s="103"/>
      <c r="D178" s="110" t="s">
        <v>250</v>
      </c>
      <c r="E178" s="104"/>
      <c r="F178" s="153">
        <v>1.2</v>
      </c>
      <c r="G178" s="106"/>
      <c r="H178" s="106"/>
      <c r="I178" s="78"/>
      <c r="J178" s="165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  <c r="AC178" s="108"/>
      <c r="AD178" s="108"/>
      <c r="AE178" s="108"/>
      <c r="AF178" s="108"/>
      <c r="AG178" s="108"/>
      <c r="AH178" s="108"/>
      <c r="AI178" s="108"/>
      <c r="AJ178" s="108"/>
      <c r="AK178" s="108"/>
      <c r="AL178" s="108"/>
      <c r="AM178" s="108"/>
      <c r="AN178" s="108"/>
      <c r="AO178" s="108"/>
      <c r="AP178" s="108"/>
      <c r="AQ178" s="108"/>
      <c r="AR178" s="108"/>
      <c r="AS178" s="108"/>
      <c r="AT178" s="108"/>
      <c r="AU178" s="108"/>
      <c r="AV178" s="108"/>
      <c r="AW178" s="108"/>
      <c r="AX178" s="108"/>
      <c r="AY178" s="108"/>
      <c r="AZ178" s="108"/>
      <c r="BA178" s="108"/>
      <c r="BB178" s="108"/>
      <c r="BC178" s="108"/>
      <c r="BD178" s="108"/>
      <c r="BE178" s="108"/>
      <c r="BF178" s="108"/>
      <c r="BG178" s="108"/>
      <c r="BH178" s="108"/>
      <c r="BI178" s="108"/>
      <c r="BJ178" s="108"/>
      <c r="BK178" s="108"/>
      <c r="BL178" s="108"/>
      <c r="BM178" s="108"/>
      <c r="BN178" s="108"/>
    </row>
    <row r="179" spans="1:256" s="207" customFormat="1" ht="13.5" customHeight="1">
      <c r="A179" s="208"/>
      <c r="B179" s="201"/>
      <c r="C179" s="201"/>
      <c r="D179" s="194" t="s">
        <v>90</v>
      </c>
      <c r="E179" s="201"/>
      <c r="F179" s="195"/>
      <c r="G179" s="203"/>
      <c r="H179" s="203"/>
      <c r="I179" s="213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  <c r="BI179" s="206"/>
      <c r="BJ179" s="206"/>
      <c r="BK179" s="206"/>
      <c r="BL179" s="206"/>
      <c r="BM179" s="206"/>
      <c r="BN179" s="206"/>
    </row>
    <row r="180" spans="1:256" s="207" customFormat="1" ht="27" customHeight="1">
      <c r="A180" s="200">
        <v>34</v>
      </c>
      <c r="B180" s="192" t="s">
        <v>87</v>
      </c>
      <c r="C180" s="201" t="s">
        <v>309</v>
      </c>
      <c r="D180" s="201" t="s">
        <v>310</v>
      </c>
      <c r="E180" s="201" t="s">
        <v>24</v>
      </c>
      <c r="F180" s="202">
        <f>SUM(F183:F183)</f>
        <v>1</v>
      </c>
      <c r="G180" s="345"/>
      <c r="H180" s="203">
        <f>F180*G180</f>
        <v>0</v>
      </c>
      <c r="I180" s="78" t="s">
        <v>222</v>
      </c>
      <c r="J180" s="204"/>
      <c r="K180" s="205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  <c r="BI180" s="206"/>
      <c r="BJ180" s="206"/>
      <c r="BK180" s="206"/>
      <c r="BL180" s="206"/>
      <c r="BM180" s="206"/>
      <c r="BN180" s="206"/>
    </row>
    <row r="181" spans="1:256" s="207" customFormat="1" ht="27" customHeight="1">
      <c r="A181" s="208"/>
      <c r="B181" s="201"/>
      <c r="C181" s="201"/>
      <c r="D181" s="194" t="s">
        <v>308</v>
      </c>
      <c r="E181" s="201"/>
      <c r="F181" s="195"/>
      <c r="G181" s="203"/>
      <c r="H181" s="203"/>
      <c r="I181" s="213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/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  <c r="BI181" s="206"/>
      <c r="BJ181" s="206"/>
      <c r="BK181" s="206"/>
      <c r="BL181" s="206"/>
      <c r="BM181" s="206"/>
      <c r="BN181" s="206"/>
    </row>
    <row r="182" spans="1:256" s="207" customFormat="1" ht="81" customHeight="1">
      <c r="A182" s="208"/>
      <c r="B182" s="201"/>
      <c r="C182" s="201"/>
      <c r="D182" s="209" t="s">
        <v>311</v>
      </c>
      <c r="E182" s="201"/>
      <c r="F182" s="195"/>
      <c r="G182" s="203"/>
      <c r="H182" s="203"/>
      <c r="I182" s="210"/>
      <c r="J182" s="204"/>
      <c r="K182" s="205"/>
      <c r="L182" s="206"/>
      <c r="M182" s="211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/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  <c r="BI182" s="206"/>
      <c r="BJ182" s="206"/>
      <c r="BK182" s="206"/>
      <c r="BL182" s="206"/>
      <c r="BM182" s="206"/>
      <c r="BN182" s="206"/>
    </row>
    <row r="183" spans="1:256" s="109" customFormat="1" ht="13.5" customHeight="1">
      <c r="A183" s="101"/>
      <c r="B183" s="102"/>
      <c r="C183" s="103"/>
      <c r="D183" s="110" t="s">
        <v>307</v>
      </c>
      <c r="E183" s="104"/>
      <c r="F183" s="153">
        <v>1</v>
      </c>
      <c r="G183" s="106"/>
      <c r="H183" s="106"/>
      <c r="I183" s="78"/>
      <c r="J183" s="212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  <c r="AB183" s="108"/>
      <c r="AC183" s="108"/>
      <c r="AD183" s="108"/>
      <c r="AE183" s="108"/>
      <c r="AF183" s="108"/>
      <c r="AG183" s="108"/>
      <c r="AH183" s="108"/>
      <c r="AI183" s="108"/>
      <c r="AJ183" s="108"/>
      <c r="AK183" s="108"/>
      <c r="AL183" s="108"/>
      <c r="AM183" s="108"/>
      <c r="AN183" s="108"/>
      <c r="AO183" s="108"/>
      <c r="AP183" s="108"/>
      <c r="AQ183" s="108"/>
      <c r="AR183" s="108"/>
      <c r="AS183" s="108"/>
      <c r="AT183" s="108"/>
      <c r="AU183" s="108"/>
      <c r="AV183" s="108"/>
      <c r="AW183" s="108"/>
      <c r="AX183" s="108"/>
      <c r="AY183" s="108"/>
      <c r="AZ183" s="108"/>
      <c r="BA183" s="108"/>
      <c r="BB183" s="108"/>
      <c r="BC183" s="108"/>
      <c r="BD183" s="108"/>
      <c r="BE183" s="108"/>
      <c r="BF183" s="108"/>
      <c r="BG183" s="108"/>
      <c r="BH183" s="108"/>
      <c r="BI183" s="108"/>
      <c r="BJ183" s="108"/>
      <c r="BK183" s="108"/>
      <c r="BL183" s="108"/>
      <c r="BM183" s="108"/>
      <c r="BN183" s="108"/>
    </row>
    <row r="184" spans="1:256" s="207" customFormat="1" ht="13.5" customHeight="1">
      <c r="A184" s="208"/>
      <c r="B184" s="201"/>
      <c r="C184" s="201"/>
      <c r="D184" s="194" t="s">
        <v>90</v>
      </c>
      <c r="E184" s="201"/>
      <c r="F184" s="195"/>
      <c r="G184" s="203"/>
      <c r="H184" s="203"/>
      <c r="I184" s="213"/>
      <c r="J184" s="206"/>
      <c r="K184" s="206"/>
      <c r="L184" s="206"/>
      <c r="M184" s="206"/>
      <c r="N184" s="206"/>
      <c r="O184" s="206"/>
      <c r="P184" s="206"/>
      <c r="Q184" s="206"/>
      <c r="R184" s="206"/>
      <c r="S184" s="206"/>
      <c r="T184" s="206"/>
      <c r="U184" s="206"/>
      <c r="V184" s="206"/>
      <c r="W184" s="20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/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  <c r="BI184" s="206"/>
      <c r="BJ184" s="206"/>
      <c r="BK184" s="206"/>
      <c r="BL184" s="206"/>
      <c r="BM184" s="206"/>
      <c r="BN184" s="206"/>
    </row>
    <row r="185" spans="1:256" s="72" customFormat="1" ht="27" customHeight="1">
      <c r="A185" s="73">
        <v>35</v>
      </c>
      <c r="B185" s="74" t="s">
        <v>73</v>
      </c>
      <c r="C185" s="75" t="s">
        <v>74</v>
      </c>
      <c r="D185" s="75" t="s">
        <v>143</v>
      </c>
      <c r="E185" s="75" t="s">
        <v>40</v>
      </c>
      <c r="F185" s="132">
        <f>F186</f>
        <v>164.494</v>
      </c>
      <c r="G185" s="214">
        <f>SUM(H187:H190)/F185</f>
        <v>0</v>
      </c>
      <c r="H185" s="214">
        <f>F185*G185</f>
        <v>0</v>
      </c>
      <c r="I185" s="78" t="s">
        <v>222</v>
      </c>
      <c r="J185" s="56"/>
      <c r="K185" s="71"/>
      <c r="L185" s="71"/>
      <c r="M185" s="71"/>
      <c r="N185" s="71"/>
      <c r="O185" s="71"/>
      <c r="P185" s="71"/>
      <c r="Q185" s="7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  <c r="AZ185" s="51"/>
      <c r="BA185" s="51"/>
      <c r="BB185" s="51"/>
      <c r="BC185" s="51"/>
      <c r="BD185" s="51"/>
      <c r="BE185" s="51"/>
      <c r="BF185" s="51"/>
      <c r="BG185" s="51"/>
      <c r="BH185" s="51"/>
      <c r="BI185" s="51"/>
      <c r="BJ185" s="51"/>
      <c r="BK185" s="51"/>
      <c r="BL185" s="51"/>
      <c r="BM185" s="51"/>
      <c r="BN185" s="51"/>
      <c r="BO185" s="52"/>
      <c r="BP185" s="52"/>
      <c r="BQ185" s="52"/>
      <c r="BR185" s="52"/>
      <c r="BS185" s="52"/>
      <c r="BT185" s="52"/>
      <c r="BU185" s="52"/>
      <c r="BV185" s="52"/>
      <c r="BW185" s="52"/>
      <c r="BX185" s="52"/>
      <c r="BY185" s="52"/>
      <c r="BZ185" s="52"/>
      <c r="CA185" s="52"/>
      <c r="CB185" s="52"/>
      <c r="CC185" s="52"/>
      <c r="CD185" s="52"/>
      <c r="CE185" s="52"/>
      <c r="CF185" s="52"/>
      <c r="CG185" s="52"/>
      <c r="CH185" s="52"/>
      <c r="CI185" s="52"/>
      <c r="CJ185" s="52"/>
      <c r="CK185" s="52"/>
      <c r="CL185" s="52"/>
      <c r="CM185" s="52"/>
      <c r="CN185" s="52"/>
      <c r="CO185" s="52"/>
      <c r="CP185" s="52"/>
      <c r="CQ185" s="52"/>
      <c r="CR185" s="52"/>
      <c r="CS185" s="52"/>
      <c r="CT185" s="52"/>
      <c r="CU185" s="52"/>
      <c r="CV185" s="52"/>
      <c r="CW185" s="52"/>
      <c r="CX185" s="52"/>
      <c r="CY185" s="52"/>
      <c r="CZ185" s="52"/>
      <c r="DA185" s="52"/>
      <c r="DB185" s="52"/>
      <c r="DC185" s="52"/>
      <c r="DD185" s="52"/>
      <c r="DE185" s="52"/>
      <c r="DF185" s="52"/>
      <c r="DG185" s="52"/>
      <c r="DH185" s="52"/>
      <c r="DI185" s="52"/>
      <c r="DJ185" s="52"/>
      <c r="DK185" s="52"/>
      <c r="DL185" s="52"/>
      <c r="DM185" s="52"/>
      <c r="DN185" s="52"/>
      <c r="DO185" s="52"/>
      <c r="DP185" s="52"/>
      <c r="DQ185" s="52"/>
      <c r="DR185" s="52"/>
      <c r="DS185" s="52"/>
      <c r="DT185" s="52"/>
      <c r="DU185" s="52"/>
      <c r="DV185" s="52"/>
      <c r="DW185" s="52"/>
      <c r="DX185" s="52"/>
      <c r="DY185" s="52"/>
      <c r="DZ185" s="52"/>
      <c r="EA185" s="52"/>
      <c r="EB185" s="52"/>
      <c r="EC185" s="52"/>
      <c r="ED185" s="52"/>
      <c r="EE185" s="52"/>
      <c r="EF185" s="52"/>
      <c r="EG185" s="52"/>
      <c r="EH185" s="52"/>
      <c r="EI185" s="52"/>
      <c r="EJ185" s="52"/>
      <c r="EK185" s="52"/>
      <c r="EL185" s="52"/>
      <c r="EM185" s="52"/>
      <c r="EN185" s="52"/>
      <c r="EO185" s="52"/>
      <c r="EP185" s="52"/>
      <c r="EQ185" s="52"/>
      <c r="ER185" s="52"/>
      <c r="ES185" s="52"/>
      <c r="ET185" s="52"/>
      <c r="EU185" s="52"/>
      <c r="EV185" s="52"/>
      <c r="EW185" s="52"/>
      <c r="EX185" s="52"/>
      <c r="EY185" s="52"/>
      <c r="EZ185" s="52"/>
      <c r="FA185" s="52"/>
      <c r="FB185" s="52"/>
      <c r="FC185" s="52"/>
      <c r="FD185" s="52"/>
      <c r="FE185" s="52"/>
      <c r="FF185" s="52"/>
      <c r="FG185" s="52"/>
      <c r="FH185" s="52"/>
      <c r="FI185" s="52"/>
      <c r="FJ185" s="52"/>
      <c r="FK185" s="52"/>
      <c r="FL185" s="52"/>
      <c r="FM185" s="52"/>
      <c r="FN185" s="52"/>
      <c r="FO185" s="52"/>
      <c r="FP185" s="52"/>
      <c r="FQ185" s="52"/>
      <c r="FR185" s="52"/>
      <c r="FS185" s="52"/>
      <c r="FT185" s="52"/>
      <c r="FU185" s="52"/>
      <c r="FV185" s="52"/>
      <c r="FW185" s="52"/>
      <c r="FX185" s="52"/>
      <c r="FY185" s="52"/>
      <c r="FZ185" s="52"/>
      <c r="GA185" s="52"/>
      <c r="GB185" s="52"/>
      <c r="GC185" s="52"/>
      <c r="GD185" s="52"/>
      <c r="GE185" s="52"/>
      <c r="GF185" s="52"/>
      <c r="GG185" s="52"/>
      <c r="GH185" s="52"/>
      <c r="GI185" s="52"/>
      <c r="GJ185" s="52"/>
      <c r="GK185" s="52"/>
      <c r="GL185" s="52"/>
      <c r="GM185" s="52"/>
      <c r="GN185" s="52"/>
      <c r="GO185" s="52"/>
      <c r="GP185" s="52"/>
      <c r="GQ185" s="52"/>
      <c r="GR185" s="52"/>
      <c r="GS185" s="52"/>
      <c r="GT185" s="52"/>
      <c r="GU185" s="52"/>
      <c r="GV185" s="52"/>
      <c r="GW185" s="52"/>
      <c r="GX185" s="52"/>
      <c r="GY185" s="52"/>
      <c r="GZ185" s="52"/>
      <c r="HA185" s="52"/>
      <c r="HB185" s="52"/>
      <c r="HC185" s="52"/>
      <c r="HD185" s="52"/>
      <c r="HE185" s="52"/>
      <c r="HF185" s="52"/>
      <c r="HG185" s="52"/>
      <c r="HH185" s="52"/>
      <c r="HI185" s="52"/>
      <c r="HJ185" s="52"/>
      <c r="HK185" s="52"/>
      <c r="HL185" s="52"/>
      <c r="HM185" s="52"/>
      <c r="HN185" s="52"/>
      <c r="HO185" s="52"/>
      <c r="HP185" s="52"/>
      <c r="HQ185" s="52"/>
      <c r="HR185" s="52"/>
      <c r="HS185" s="52"/>
      <c r="HT185" s="52"/>
      <c r="HU185" s="52"/>
      <c r="HV185" s="52"/>
      <c r="HW185" s="52"/>
      <c r="HX185" s="52"/>
      <c r="HY185" s="52"/>
      <c r="HZ185" s="52"/>
      <c r="IA185" s="52"/>
      <c r="IB185" s="52"/>
      <c r="IC185" s="52"/>
      <c r="ID185" s="52"/>
      <c r="IE185" s="52"/>
      <c r="IF185" s="52"/>
      <c r="IG185" s="52"/>
      <c r="IH185" s="52"/>
      <c r="II185" s="52"/>
      <c r="IJ185" s="52"/>
      <c r="IK185" s="52"/>
      <c r="IL185" s="52"/>
      <c r="IM185" s="52"/>
      <c r="IN185" s="52"/>
      <c r="IO185" s="52"/>
      <c r="IP185" s="52"/>
      <c r="IQ185" s="52"/>
      <c r="IR185" s="52"/>
      <c r="IS185" s="52"/>
      <c r="IT185" s="52"/>
      <c r="IU185" s="52"/>
      <c r="IV185" s="52"/>
    </row>
    <row r="186" spans="1:256" s="72" customFormat="1" ht="27" customHeight="1">
      <c r="A186" s="135"/>
      <c r="B186" s="139"/>
      <c r="C186" s="136"/>
      <c r="D186" s="82" t="s">
        <v>318</v>
      </c>
      <c r="E186" s="82"/>
      <c r="F186" s="215">
        <f>172.773-((0.295+(0.837+5.342+0.09))+1.394+(0.294+0.027))</f>
        <v>164.494</v>
      </c>
      <c r="G186" s="216"/>
      <c r="H186" s="217"/>
      <c r="I186" s="218"/>
      <c r="J186" s="219"/>
      <c r="K186" s="220"/>
      <c r="L186" s="220"/>
      <c r="M186" s="220"/>
      <c r="N186" s="220"/>
      <c r="O186" s="220"/>
      <c r="P186" s="220"/>
      <c r="Q186" s="189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  <c r="AR186" s="51"/>
      <c r="AS186" s="51"/>
      <c r="AT186" s="51"/>
      <c r="AU186" s="51"/>
      <c r="AV186" s="51"/>
      <c r="AW186" s="51"/>
      <c r="AX186" s="51"/>
      <c r="AY186" s="51"/>
      <c r="AZ186" s="51"/>
      <c r="BA186" s="51"/>
      <c r="BB186" s="51"/>
      <c r="BC186" s="51"/>
      <c r="BD186" s="51"/>
      <c r="BE186" s="51"/>
      <c r="BF186" s="51"/>
      <c r="BG186" s="51"/>
      <c r="BH186" s="51"/>
      <c r="BI186" s="51"/>
      <c r="BJ186" s="51"/>
      <c r="BK186" s="51"/>
      <c r="BL186" s="51"/>
      <c r="BM186" s="51"/>
      <c r="BN186" s="51"/>
      <c r="BO186" s="52"/>
      <c r="BP186" s="52"/>
      <c r="BQ186" s="52"/>
      <c r="BR186" s="52"/>
      <c r="BS186" s="52"/>
      <c r="BT186" s="52"/>
      <c r="BU186" s="52"/>
      <c r="BV186" s="52"/>
      <c r="BW186" s="52"/>
      <c r="BX186" s="52"/>
      <c r="BY186" s="52"/>
      <c r="BZ186" s="52"/>
      <c r="CA186" s="52"/>
      <c r="CB186" s="52"/>
      <c r="CC186" s="52"/>
      <c r="CD186" s="52"/>
      <c r="CE186" s="52"/>
      <c r="CF186" s="52"/>
      <c r="CG186" s="52"/>
      <c r="CH186" s="52"/>
      <c r="CI186" s="52"/>
      <c r="CJ186" s="52"/>
      <c r="CK186" s="52"/>
      <c r="CL186" s="52"/>
      <c r="CM186" s="52"/>
      <c r="CN186" s="52"/>
      <c r="CO186" s="52"/>
      <c r="CP186" s="52"/>
      <c r="CQ186" s="52"/>
      <c r="CR186" s="52"/>
      <c r="CS186" s="52"/>
      <c r="CT186" s="52"/>
      <c r="CU186" s="52"/>
      <c r="CV186" s="52"/>
      <c r="CW186" s="52"/>
      <c r="CX186" s="52"/>
      <c r="CY186" s="52"/>
      <c r="CZ186" s="52"/>
      <c r="DA186" s="52"/>
      <c r="DB186" s="52"/>
      <c r="DC186" s="52"/>
      <c r="DD186" s="52"/>
      <c r="DE186" s="52"/>
      <c r="DF186" s="52"/>
      <c r="DG186" s="52"/>
      <c r="DH186" s="52"/>
      <c r="DI186" s="52"/>
      <c r="DJ186" s="52"/>
      <c r="DK186" s="52"/>
      <c r="DL186" s="52"/>
      <c r="DM186" s="52"/>
      <c r="DN186" s="52"/>
      <c r="DO186" s="52"/>
      <c r="DP186" s="52"/>
      <c r="DQ186" s="52"/>
      <c r="DR186" s="52"/>
      <c r="DS186" s="52"/>
      <c r="DT186" s="52"/>
      <c r="DU186" s="52"/>
      <c r="DV186" s="52"/>
      <c r="DW186" s="52"/>
      <c r="DX186" s="52"/>
      <c r="DY186" s="52"/>
      <c r="DZ186" s="52"/>
      <c r="EA186" s="52"/>
      <c r="EB186" s="52"/>
      <c r="EC186" s="52"/>
      <c r="ED186" s="52"/>
      <c r="EE186" s="52"/>
      <c r="EF186" s="52"/>
      <c r="EG186" s="52"/>
      <c r="EH186" s="52"/>
      <c r="EI186" s="52"/>
      <c r="EJ186" s="52"/>
      <c r="EK186" s="52"/>
      <c r="EL186" s="52"/>
      <c r="EM186" s="52"/>
      <c r="EN186" s="52"/>
      <c r="EO186" s="52"/>
      <c r="EP186" s="52"/>
      <c r="EQ186" s="52"/>
      <c r="ER186" s="52"/>
      <c r="ES186" s="52"/>
      <c r="ET186" s="52"/>
      <c r="EU186" s="52"/>
      <c r="EV186" s="52"/>
      <c r="EW186" s="52"/>
      <c r="EX186" s="52"/>
      <c r="EY186" s="52"/>
      <c r="EZ186" s="52"/>
      <c r="FA186" s="52"/>
      <c r="FB186" s="52"/>
      <c r="FC186" s="52"/>
      <c r="FD186" s="52"/>
      <c r="FE186" s="52"/>
      <c r="FF186" s="52"/>
      <c r="FG186" s="52"/>
      <c r="FH186" s="52"/>
      <c r="FI186" s="52"/>
      <c r="FJ186" s="52"/>
      <c r="FK186" s="52"/>
      <c r="FL186" s="52"/>
      <c r="FM186" s="52"/>
      <c r="FN186" s="52"/>
      <c r="FO186" s="52"/>
      <c r="FP186" s="52"/>
      <c r="FQ186" s="52"/>
      <c r="FR186" s="52"/>
      <c r="FS186" s="52"/>
      <c r="FT186" s="52"/>
      <c r="FU186" s="52"/>
      <c r="FV186" s="52"/>
      <c r="FW186" s="52"/>
      <c r="FX186" s="52"/>
      <c r="FY186" s="52"/>
      <c r="FZ186" s="52"/>
      <c r="GA186" s="52"/>
      <c r="GB186" s="52"/>
      <c r="GC186" s="52"/>
      <c r="GD186" s="52"/>
      <c r="GE186" s="52"/>
      <c r="GF186" s="52"/>
      <c r="GG186" s="52"/>
      <c r="GH186" s="52"/>
      <c r="GI186" s="52"/>
      <c r="GJ186" s="52"/>
      <c r="GK186" s="52"/>
      <c r="GL186" s="52"/>
      <c r="GM186" s="52"/>
      <c r="GN186" s="52"/>
      <c r="GO186" s="52"/>
      <c r="GP186" s="52"/>
      <c r="GQ186" s="52"/>
      <c r="GR186" s="52"/>
      <c r="GS186" s="52"/>
      <c r="GT186" s="52"/>
      <c r="GU186" s="52"/>
      <c r="GV186" s="52"/>
      <c r="GW186" s="52"/>
      <c r="GX186" s="52"/>
      <c r="GY186" s="52"/>
      <c r="GZ186" s="52"/>
      <c r="HA186" s="52"/>
      <c r="HB186" s="52"/>
      <c r="HC186" s="52"/>
      <c r="HD186" s="52"/>
      <c r="HE186" s="52"/>
      <c r="HF186" s="52"/>
      <c r="HG186" s="52"/>
      <c r="HH186" s="52"/>
      <c r="HI186" s="52"/>
      <c r="HJ186" s="52"/>
      <c r="HK186" s="52"/>
      <c r="HL186" s="52"/>
      <c r="HM186" s="52"/>
      <c r="HN186" s="52"/>
      <c r="HO186" s="52"/>
      <c r="HP186" s="52"/>
      <c r="HQ186" s="52"/>
      <c r="HR186" s="52"/>
      <c r="HS186" s="52"/>
      <c r="HT186" s="52"/>
      <c r="HU186" s="52"/>
      <c r="HV186" s="52"/>
      <c r="HW186" s="52"/>
      <c r="HX186" s="52"/>
      <c r="HY186" s="52"/>
      <c r="HZ186" s="52"/>
      <c r="IA186" s="52"/>
      <c r="IB186" s="52"/>
      <c r="IC186" s="52"/>
      <c r="ID186" s="52"/>
      <c r="IE186" s="52"/>
      <c r="IF186" s="52"/>
      <c r="IG186" s="52"/>
      <c r="IH186" s="52"/>
      <c r="II186" s="52"/>
      <c r="IJ186" s="52"/>
      <c r="IK186" s="52"/>
      <c r="IL186" s="52"/>
      <c r="IM186" s="52"/>
      <c r="IN186" s="52"/>
      <c r="IO186" s="52"/>
      <c r="IP186" s="52"/>
      <c r="IQ186" s="52"/>
      <c r="IR186" s="52"/>
      <c r="IS186" s="52"/>
      <c r="IT186" s="52"/>
      <c r="IU186" s="52"/>
      <c r="IV186" s="52"/>
    </row>
    <row r="187" spans="1:256" s="72" customFormat="1" ht="27" customHeight="1">
      <c r="A187" s="221" t="s">
        <v>319</v>
      </c>
      <c r="B187" s="139"/>
      <c r="C187" s="136"/>
      <c r="D187" s="82" t="s">
        <v>209</v>
      </c>
      <c r="E187" s="82" t="s">
        <v>40</v>
      </c>
      <c r="F187" s="215">
        <f>F185</f>
        <v>164.494</v>
      </c>
      <c r="G187" s="346"/>
      <c r="H187" s="222">
        <f>F187*G187</f>
        <v>0</v>
      </c>
      <c r="I187" s="218"/>
      <c r="J187" s="223"/>
      <c r="K187" s="220"/>
      <c r="L187" s="220"/>
      <c r="M187" s="220"/>
      <c r="N187" s="220"/>
      <c r="O187" s="220"/>
      <c r="P187" s="220"/>
      <c r="Q187" s="71"/>
      <c r="R187" s="224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  <c r="BM187" s="71"/>
      <c r="BN187" s="71"/>
    </row>
    <row r="188" spans="1:256" s="72" customFormat="1" ht="13.5" customHeight="1">
      <c r="A188" s="221" t="s">
        <v>320</v>
      </c>
      <c r="B188" s="139"/>
      <c r="C188" s="136"/>
      <c r="D188" s="82" t="s">
        <v>75</v>
      </c>
      <c r="E188" s="82" t="s">
        <v>40</v>
      </c>
      <c r="F188" s="215">
        <f>F185</f>
        <v>164.494</v>
      </c>
      <c r="G188" s="346"/>
      <c r="H188" s="225">
        <f>F188*G188</f>
        <v>0</v>
      </c>
      <c r="I188" s="226"/>
      <c r="J188" s="227"/>
      <c r="K188" s="220"/>
      <c r="L188" s="220"/>
      <c r="M188" s="220"/>
      <c r="N188" s="220"/>
      <c r="O188" s="220"/>
      <c r="P188" s="220"/>
      <c r="Q188" s="189"/>
      <c r="R188" s="224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  <c r="AX188" s="51"/>
      <c r="AY188" s="51"/>
      <c r="AZ188" s="51"/>
      <c r="BA188" s="51"/>
      <c r="BB188" s="51"/>
      <c r="BC188" s="51"/>
      <c r="BD188" s="51"/>
      <c r="BE188" s="51"/>
      <c r="BF188" s="51"/>
      <c r="BG188" s="51"/>
      <c r="BH188" s="51"/>
      <c r="BI188" s="51"/>
      <c r="BJ188" s="51"/>
      <c r="BK188" s="51"/>
      <c r="BL188" s="51"/>
      <c r="BM188" s="51"/>
      <c r="BN188" s="51"/>
      <c r="BO188" s="52"/>
      <c r="BP188" s="52"/>
      <c r="BQ188" s="52"/>
      <c r="BR188" s="52"/>
      <c r="BS188" s="52"/>
      <c r="BT188" s="52"/>
      <c r="BU188" s="52"/>
      <c r="BV188" s="52"/>
      <c r="BW188" s="52"/>
      <c r="BX188" s="52"/>
      <c r="BY188" s="52"/>
      <c r="BZ188" s="52"/>
      <c r="CA188" s="52"/>
      <c r="CB188" s="52"/>
      <c r="CC188" s="52"/>
      <c r="CD188" s="52"/>
      <c r="CE188" s="52"/>
      <c r="CF188" s="52"/>
      <c r="CG188" s="52"/>
      <c r="CH188" s="52"/>
      <c r="CI188" s="52"/>
      <c r="CJ188" s="52"/>
      <c r="CK188" s="52"/>
      <c r="CL188" s="52"/>
      <c r="CM188" s="52"/>
      <c r="CN188" s="52"/>
      <c r="CO188" s="52"/>
      <c r="CP188" s="52"/>
      <c r="CQ188" s="52"/>
      <c r="CR188" s="52"/>
      <c r="CS188" s="52"/>
      <c r="CT188" s="52"/>
      <c r="CU188" s="52"/>
      <c r="CV188" s="52"/>
      <c r="CW188" s="52"/>
      <c r="CX188" s="52"/>
      <c r="CY188" s="52"/>
      <c r="CZ188" s="52"/>
      <c r="DA188" s="52"/>
      <c r="DB188" s="52"/>
      <c r="DC188" s="52"/>
      <c r="DD188" s="52"/>
      <c r="DE188" s="52"/>
      <c r="DF188" s="52"/>
      <c r="DG188" s="52"/>
      <c r="DH188" s="52"/>
      <c r="DI188" s="52"/>
      <c r="DJ188" s="52"/>
      <c r="DK188" s="52"/>
      <c r="DL188" s="52"/>
      <c r="DM188" s="52"/>
      <c r="DN188" s="52"/>
      <c r="DO188" s="52"/>
      <c r="DP188" s="52"/>
      <c r="DQ188" s="52"/>
      <c r="DR188" s="52"/>
      <c r="DS188" s="52"/>
      <c r="DT188" s="52"/>
      <c r="DU188" s="52"/>
      <c r="DV188" s="52"/>
      <c r="DW188" s="52"/>
      <c r="DX188" s="52"/>
      <c r="DY188" s="52"/>
      <c r="DZ188" s="52"/>
      <c r="EA188" s="52"/>
      <c r="EB188" s="52"/>
      <c r="EC188" s="52"/>
      <c r="ED188" s="52"/>
      <c r="EE188" s="52"/>
      <c r="EF188" s="52"/>
      <c r="EG188" s="52"/>
      <c r="EH188" s="52"/>
      <c r="EI188" s="52"/>
      <c r="EJ188" s="52"/>
      <c r="EK188" s="52"/>
      <c r="EL188" s="52"/>
      <c r="EM188" s="52"/>
      <c r="EN188" s="52"/>
      <c r="EO188" s="52"/>
      <c r="EP188" s="52"/>
      <c r="EQ188" s="52"/>
      <c r="ER188" s="52"/>
      <c r="ES188" s="52"/>
      <c r="ET188" s="52"/>
      <c r="EU188" s="52"/>
      <c r="EV188" s="52"/>
      <c r="EW188" s="52"/>
      <c r="EX188" s="52"/>
      <c r="EY188" s="52"/>
      <c r="EZ188" s="52"/>
      <c r="FA188" s="52"/>
      <c r="FB188" s="52"/>
      <c r="FC188" s="52"/>
      <c r="FD188" s="52"/>
      <c r="FE188" s="52"/>
      <c r="FF188" s="52"/>
      <c r="FG188" s="52"/>
      <c r="FH188" s="52"/>
      <c r="FI188" s="52"/>
      <c r="FJ188" s="52"/>
      <c r="FK188" s="52"/>
      <c r="FL188" s="52"/>
      <c r="FM188" s="52"/>
      <c r="FN188" s="52"/>
      <c r="FO188" s="52"/>
      <c r="FP188" s="52"/>
      <c r="FQ188" s="52"/>
      <c r="FR188" s="52"/>
      <c r="FS188" s="52"/>
      <c r="FT188" s="52"/>
      <c r="FU188" s="52"/>
      <c r="FV188" s="52"/>
      <c r="FW188" s="52"/>
      <c r="FX188" s="52"/>
      <c r="FY188" s="52"/>
      <c r="FZ188" s="52"/>
      <c r="GA188" s="52"/>
      <c r="GB188" s="52"/>
      <c r="GC188" s="52"/>
      <c r="GD188" s="52"/>
      <c r="GE188" s="52"/>
      <c r="GF188" s="52"/>
      <c r="GG188" s="52"/>
      <c r="GH188" s="52"/>
      <c r="GI188" s="52"/>
      <c r="GJ188" s="52"/>
      <c r="GK188" s="52"/>
      <c r="GL188" s="52"/>
      <c r="GM188" s="52"/>
      <c r="GN188" s="52"/>
      <c r="GO188" s="52"/>
      <c r="GP188" s="52"/>
      <c r="GQ188" s="52"/>
      <c r="GR188" s="52"/>
      <c r="GS188" s="52"/>
      <c r="GT188" s="52"/>
      <c r="GU188" s="52"/>
      <c r="GV188" s="52"/>
      <c r="GW188" s="52"/>
      <c r="GX188" s="52"/>
      <c r="GY188" s="52"/>
      <c r="GZ188" s="52"/>
      <c r="HA188" s="52"/>
      <c r="HB188" s="52"/>
      <c r="HC188" s="52"/>
      <c r="HD188" s="52"/>
      <c r="HE188" s="52"/>
      <c r="HF188" s="52"/>
      <c r="HG188" s="52"/>
      <c r="HH188" s="52"/>
      <c r="HI188" s="52"/>
      <c r="HJ188" s="52"/>
      <c r="HK188" s="52"/>
      <c r="HL188" s="52"/>
      <c r="HM188" s="52"/>
      <c r="HN188" s="52"/>
      <c r="HO188" s="52"/>
      <c r="HP188" s="52"/>
      <c r="HQ188" s="52"/>
      <c r="HR188" s="52"/>
      <c r="HS188" s="52"/>
      <c r="HT188" s="52"/>
      <c r="HU188" s="52"/>
      <c r="HV188" s="52"/>
      <c r="HW188" s="52"/>
      <c r="HX188" s="52"/>
      <c r="HY188" s="52"/>
      <c r="HZ188" s="52"/>
      <c r="IA188" s="52"/>
      <c r="IB188" s="52"/>
      <c r="IC188" s="52"/>
      <c r="ID188" s="52"/>
      <c r="IE188" s="52"/>
      <c r="IF188" s="52"/>
      <c r="IG188" s="52"/>
      <c r="IH188" s="52"/>
      <c r="II188" s="52"/>
      <c r="IJ188" s="52"/>
      <c r="IK188" s="52"/>
      <c r="IL188" s="52"/>
      <c r="IM188" s="52"/>
      <c r="IN188" s="52"/>
      <c r="IO188" s="52"/>
      <c r="IP188" s="52"/>
      <c r="IQ188" s="52"/>
      <c r="IR188" s="52"/>
      <c r="IS188" s="52"/>
      <c r="IT188" s="52"/>
      <c r="IU188" s="52"/>
      <c r="IV188" s="52"/>
    </row>
    <row r="189" spans="1:256" s="72" customFormat="1" ht="27" customHeight="1">
      <c r="A189" s="221" t="s">
        <v>321</v>
      </c>
      <c r="B189" s="139"/>
      <c r="C189" s="136"/>
      <c r="D189" s="82" t="s">
        <v>141</v>
      </c>
      <c r="E189" s="82" t="s">
        <v>40</v>
      </c>
      <c r="F189" s="215">
        <f>29*F185</f>
        <v>4770.326</v>
      </c>
      <c r="G189" s="346"/>
      <c r="H189" s="225">
        <f>F189*G189</f>
        <v>0</v>
      </c>
      <c r="I189" s="226"/>
      <c r="J189" s="228"/>
      <c r="K189" s="220"/>
      <c r="L189" s="220"/>
      <c r="M189" s="220"/>
      <c r="N189" s="220"/>
      <c r="O189" s="220"/>
      <c r="P189" s="220"/>
      <c r="Q189" s="189"/>
      <c r="R189" s="224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51"/>
      <c r="AV189" s="51"/>
      <c r="AW189" s="51"/>
      <c r="AX189" s="51"/>
      <c r="AY189" s="51"/>
      <c r="AZ189" s="51"/>
      <c r="BA189" s="51"/>
      <c r="BB189" s="51"/>
      <c r="BC189" s="51"/>
      <c r="BD189" s="51"/>
      <c r="BE189" s="51"/>
      <c r="BF189" s="51"/>
      <c r="BG189" s="51"/>
      <c r="BH189" s="51"/>
      <c r="BI189" s="51"/>
      <c r="BJ189" s="51"/>
      <c r="BK189" s="51"/>
      <c r="BL189" s="51"/>
      <c r="BM189" s="51"/>
      <c r="BN189" s="51"/>
      <c r="BO189" s="52"/>
      <c r="BP189" s="52"/>
      <c r="BQ189" s="52"/>
      <c r="BR189" s="52"/>
      <c r="BS189" s="52"/>
      <c r="BT189" s="52"/>
      <c r="BU189" s="52"/>
      <c r="BV189" s="52"/>
      <c r="BW189" s="52"/>
      <c r="BX189" s="52"/>
      <c r="BY189" s="52"/>
      <c r="BZ189" s="52"/>
      <c r="CA189" s="52"/>
      <c r="CB189" s="52"/>
      <c r="CC189" s="52"/>
      <c r="CD189" s="52"/>
      <c r="CE189" s="52"/>
      <c r="CF189" s="52"/>
      <c r="CG189" s="52"/>
      <c r="CH189" s="52"/>
      <c r="CI189" s="52"/>
      <c r="CJ189" s="52"/>
      <c r="CK189" s="52"/>
      <c r="CL189" s="52"/>
      <c r="CM189" s="52"/>
      <c r="CN189" s="52"/>
      <c r="CO189" s="52"/>
      <c r="CP189" s="52"/>
      <c r="CQ189" s="52"/>
      <c r="CR189" s="52"/>
      <c r="CS189" s="52"/>
      <c r="CT189" s="52"/>
      <c r="CU189" s="52"/>
      <c r="CV189" s="52"/>
      <c r="CW189" s="52"/>
      <c r="CX189" s="52"/>
      <c r="CY189" s="52"/>
      <c r="CZ189" s="52"/>
      <c r="DA189" s="52"/>
      <c r="DB189" s="52"/>
      <c r="DC189" s="52"/>
      <c r="DD189" s="52"/>
      <c r="DE189" s="52"/>
      <c r="DF189" s="52"/>
      <c r="DG189" s="52"/>
      <c r="DH189" s="52"/>
      <c r="DI189" s="52"/>
      <c r="DJ189" s="52"/>
      <c r="DK189" s="52"/>
      <c r="DL189" s="52"/>
      <c r="DM189" s="52"/>
      <c r="DN189" s="52"/>
      <c r="DO189" s="52"/>
      <c r="DP189" s="52"/>
      <c r="DQ189" s="52"/>
      <c r="DR189" s="52"/>
      <c r="DS189" s="52"/>
      <c r="DT189" s="52"/>
      <c r="DU189" s="52"/>
      <c r="DV189" s="52"/>
      <c r="DW189" s="52"/>
      <c r="DX189" s="52"/>
      <c r="DY189" s="52"/>
      <c r="DZ189" s="52"/>
      <c r="EA189" s="52"/>
      <c r="EB189" s="52"/>
      <c r="EC189" s="52"/>
      <c r="ED189" s="52"/>
      <c r="EE189" s="52"/>
      <c r="EF189" s="52"/>
      <c r="EG189" s="52"/>
      <c r="EH189" s="52"/>
      <c r="EI189" s="52"/>
      <c r="EJ189" s="52"/>
      <c r="EK189" s="52"/>
      <c r="EL189" s="52"/>
      <c r="EM189" s="52"/>
      <c r="EN189" s="52"/>
      <c r="EO189" s="52"/>
      <c r="EP189" s="52"/>
      <c r="EQ189" s="52"/>
      <c r="ER189" s="52"/>
      <c r="ES189" s="52"/>
      <c r="ET189" s="52"/>
      <c r="EU189" s="52"/>
      <c r="EV189" s="52"/>
      <c r="EW189" s="52"/>
      <c r="EX189" s="52"/>
      <c r="EY189" s="52"/>
      <c r="EZ189" s="52"/>
      <c r="FA189" s="52"/>
      <c r="FB189" s="52"/>
      <c r="FC189" s="52"/>
      <c r="FD189" s="52"/>
      <c r="FE189" s="52"/>
      <c r="FF189" s="52"/>
      <c r="FG189" s="52"/>
      <c r="FH189" s="52"/>
      <c r="FI189" s="52"/>
      <c r="FJ189" s="52"/>
      <c r="FK189" s="52"/>
      <c r="FL189" s="52"/>
      <c r="FM189" s="52"/>
      <c r="FN189" s="52"/>
      <c r="FO189" s="52"/>
      <c r="FP189" s="52"/>
      <c r="FQ189" s="52"/>
      <c r="FR189" s="52"/>
      <c r="FS189" s="52"/>
      <c r="FT189" s="52"/>
      <c r="FU189" s="52"/>
      <c r="FV189" s="52"/>
      <c r="FW189" s="52"/>
      <c r="FX189" s="52"/>
      <c r="FY189" s="52"/>
      <c r="FZ189" s="52"/>
      <c r="GA189" s="52"/>
      <c r="GB189" s="52"/>
      <c r="GC189" s="52"/>
      <c r="GD189" s="52"/>
      <c r="GE189" s="52"/>
      <c r="GF189" s="52"/>
      <c r="GG189" s="52"/>
      <c r="GH189" s="52"/>
      <c r="GI189" s="52"/>
      <c r="GJ189" s="52"/>
      <c r="GK189" s="52"/>
      <c r="GL189" s="52"/>
      <c r="GM189" s="52"/>
      <c r="GN189" s="52"/>
      <c r="GO189" s="52"/>
      <c r="GP189" s="52"/>
      <c r="GQ189" s="52"/>
      <c r="GR189" s="52"/>
      <c r="GS189" s="52"/>
      <c r="GT189" s="52"/>
      <c r="GU189" s="52"/>
      <c r="GV189" s="52"/>
      <c r="GW189" s="52"/>
      <c r="GX189" s="52"/>
      <c r="GY189" s="52"/>
      <c r="GZ189" s="52"/>
      <c r="HA189" s="52"/>
      <c r="HB189" s="52"/>
      <c r="HC189" s="52"/>
      <c r="HD189" s="52"/>
      <c r="HE189" s="52"/>
      <c r="HF189" s="52"/>
      <c r="HG189" s="52"/>
      <c r="HH189" s="52"/>
      <c r="HI189" s="52"/>
      <c r="HJ189" s="52"/>
      <c r="HK189" s="52"/>
      <c r="HL189" s="52"/>
      <c r="HM189" s="52"/>
      <c r="HN189" s="52"/>
      <c r="HO189" s="52"/>
      <c r="HP189" s="52"/>
      <c r="HQ189" s="52"/>
      <c r="HR189" s="52"/>
      <c r="HS189" s="52"/>
      <c r="HT189" s="52"/>
      <c r="HU189" s="52"/>
      <c r="HV189" s="52"/>
      <c r="HW189" s="52"/>
      <c r="HX189" s="52"/>
      <c r="HY189" s="52"/>
      <c r="HZ189" s="52"/>
      <c r="IA189" s="52"/>
      <c r="IB189" s="52"/>
      <c r="IC189" s="52"/>
      <c r="ID189" s="52"/>
      <c r="IE189" s="52"/>
      <c r="IF189" s="52"/>
      <c r="IG189" s="52"/>
      <c r="IH189" s="52"/>
      <c r="II189" s="52"/>
      <c r="IJ189" s="52"/>
      <c r="IK189" s="52"/>
      <c r="IL189" s="52"/>
      <c r="IM189" s="52"/>
      <c r="IN189" s="52"/>
      <c r="IO189" s="52"/>
      <c r="IP189" s="52"/>
      <c r="IQ189" s="52"/>
      <c r="IR189" s="52"/>
      <c r="IS189" s="52"/>
      <c r="IT189" s="52"/>
      <c r="IU189" s="52"/>
      <c r="IV189" s="52"/>
    </row>
    <row r="190" spans="1:256" s="72" customFormat="1" ht="27" customHeight="1">
      <c r="A190" s="221" t="s">
        <v>322</v>
      </c>
      <c r="B190" s="139"/>
      <c r="C190" s="136"/>
      <c r="D190" s="82" t="s">
        <v>76</v>
      </c>
      <c r="E190" s="82" t="s">
        <v>40</v>
      </c>
      <c r="F190" s="215">
        <f>F185</f>
        <v>164.494</v>
      </c>
      <c r="G190" s="346"/>
      <c r="H190" s="225">
        <f>F190*G190</f>
        <v>0</v>
      </c>
      <c r="I190" s="70"/>
      <c r="J190" s="228"/>
      <c r="K190" s="220"/>
      <c r="L190" s="220"/>
      <c r="M190" s="220"/>
      <c r="N190" s="220"/>
      <c r="O190" s="220"/>
      <c r="P190" s="220"/>
      <c r="Q190" s="189"/>
      <c r="R190" s="224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  <c r="AX190" s="51"/>
      <c r="AY190" s="51"/>
      <c r="AZ190" s="51"/>
      <c r="BA190" s="51"/>
      <c r="BB190" s="51"/>
      <c r="BC190" s="51"/>
      <c r="BD190" s="51"/>
      <c r="BE190" s="51"/>
      <c r="BF190" s="51"/>
      <c r="BG190" s="51"/>
      <c r="BH190" s="51"/>
      <c r="BI190" s="51"/>
      <c r="BJ190" s="51"/>
      <c r="BK190" s="51"/>
      <c r="BL190" s="51"/>
      <c r="BM190" s="51"/>
      <c r="BN190" s="51"/>
      <c r="BO190" s="52"/>
      <c r="BP190" s="52"/>
      <c r="BQ190" s="52"/>
      <c r="BR190" s="52"/>
      <c r="BS190" s="52"/>
      <c r="BT190" s="52"/>
      <c r="BU190" s="52"/>
      <c r="BV190" s="52"/>
      <c r="BW190" s="52"/>
      <c r="BX190" s="52"/>
      <c r="BY190" s="52"/>
      <c r="BZ190" s="52"/>
      <c r="CA190" s="52"/>
      <c r="CB190" s="52"/>
      <c r="CC190" s="52"/>
      <c r="CD190" s="52"/>
      <c r="CE190" s="52"/>
      <c r="CF190" s="52"/>
      <c r="CG190" s="52"/>
      <c r="CH190" s="52"/>
      <c r="CI190" s="52"/>
      <c r="CJ190" s="52"/>
      <c r="CK190" s="52"/>
      <c r="CL190" s="52"/>
      <c r="CM190" s="52"/>
      <c r="CN190" s="52"/>
      <c r="CO190" s="52"/>
      <c r="CP190" s="52"/>
      <c r="CQ190" s="52"/>
      <c r="CR190" s="52"/>
      <c r="CS190" s="52"/>
      <c r="CT190" s="52"/>
      <c r="CU190" s="52"/>
      <c r="CV190" s="52"/>
      <c r="CW190" s="52"/>
      <c r="CX190" s="52"/>
      <c r="CY190" s="52"/>
      <c r="CZ190" s="52"/>
      <c r="DA190" s="52"/>
      <c r="DB190" s="52"/>
      <c r="DC190" s="52"/>
      <c r="DD190" s="52"/>
      <c r="DE190" s="52"/>
      <c r="DF190" s="52"/>
      <c r="DG190" s="52"/>
      <c r="DH190" s="52"/>
      <c r="DI190" s="52"/>
      <c r="DJ190" s="52"/>
      <c r="DK190" s="52"/>
      <c r="DL190" s="52"/>
      <c r="DM190" s="52"/>
      <c r="DN190" s="52"/>
      <c r="DO190" s="52"/>
      <c r="DP190" s="52"/>
      <c r="DQ190" s="52"/>
      <c r="DR190" s="52"/>
      <c r="DS190" s="52"/>
      <c r="DT190" s="52"/>
      <c r="DU190" s="52"/>
      <c r="DV190" s="52"/>
      <c r="DW190" s="52"/>
      <c r="DX190" s="52"/>
      <c r="DY190" s="52"/>
      <c r="DZ190" s="52"/>
      <c r="EA190" s="52"/>
      <c r="EB190" s="52"/>
      <c r="EC190" s="52"/>
      <c r="ED190" s="52"/>
      <c r="EE190" s="52"/>
      <c r="EF190" s="52"/>
      <c r="EG190" s="52"/>
      <c r="EH190" s="52"/>
      <c r="EI190" s="52"/>
      <c r="EJ190" s="52"/>
      <c r="EK190" s="52"/>
      <c r="EL190" s="52"/>
      <c r="EM190" s="52"/>
      <c r="EN190" s="52"/>
      <c r="EO190" s="52"/>
      <c r="EP190" s="52"/>
      <c r="EQ190" s="52"/>
      <c r="ER190" s="52"/>
      <c r="ES190" s="52"/>
      <c r="ET190" s="52"/>
      <c r="EU190" s="52"/>
      <c r="EV190" s="52"/>
      <c r="EW190" s="52"/>
      <c r="EX190" s="52"/>
      <c r="EY190" s="52"/>
      <c r="EZ190" s="52"/>
      <c r="FA190" s="52"/>
      <c r="FB190" s="52"/>
      <c r="FC190" s="52"/>
      <c r="FD190" s="52"/>
      <c r="FE190" s="52"/>
      <c r="FF190" s="52"/>
      <c r="FG190" s="52"/>
      <c r="FH190" s="52"/>
      <c r="FI190" s="52"/>
      <c r="FJ190" s="52"/>
      <c r="FK190" s="52"/>
      <c r="FL190" s="52"/>
      <c r="FM190" s="52"/>
      <c r="FN190" s="52"/>
      <c r="FO190" s="52"/>
      <c r="FP190" s="52"/>
      <c r="FQ190" s="52"/>
      <c r="FR190" s="52"/>
      <c r="FS190" s="52"/>
      <c r="FT190" s="52"/>
      <c r="FU190" s="52"/>
      <c r="FV190" s="52"/>
      <c r="FW190" s="52"/>
      <c r="FX190" s="52"/>
      <c r="FY190" s="52"/>
      <c r="FZ190" s="52"/>
      <c r="GA190" s="52"/>
      <c r="GB190" s="52"/>
      <c r="GC190" s="52"/>
      <c r="GD190" s="52"/>
      <c r="GE190" s="52"/>
      <c r="GF190" s="52"/>
      <c r="GG190" s="52"/>
      <c r="GH190" s="52"/>
      <c r="GI190" s="52"/>
      <c r="GJ190" s="52"/>
      <c r="GK190" s="52"/>
      <c r="GL190" s="52"/>
      <c r="GM190" s="52"/>
      <c r="GN190" s="52"/>
      <c r="GO190" s="52"/>
      <c r="GP190" s="52"/>
      <c r="GQ190" s="52"/>
      <c r="GR190" s="52"/>
      <c r="GS190" s="52"/>
      <c r="GT190" s="52"/>
      <c r="GU190" s="52"/>
      <c r="GV190" s="52"/>
      <c r="GW190" s="52"/>
      <c r="GX190" s="52"/>
      <c r="GY190" s="52"/>
      <c r="GZ190" s="52"/>
      <c r="HA190" s="52"/>
      <c r="HB190" s="52"/>
      <c r="HC190" s="52"/>
      <c r="HD190" s="52"/>
      <c r="HE190" s="52"/>
      <c r="HF190" s="52"/>
      <c r="HG190" s="52"/>
      <c r="HH190" s="52"/>
      <c r="HI190" s="52"/>
      <c r="HJ190" s="52"/>
      <c r="HK190" s="52"/>
      <c r="HL190" s="52"/>
      <c r="HM190" s="52"/>
      <c r="HN190" s="52"/>
      <c r="HO190" s="52"/>
      <c r="HP190" s="52"/>
      <c r="HQ190" s="52"/>
      <c r="HR190" s="52"/>
      <c r="HS190" s="52"/>
      <c r="HT190" s="52"/>
      <c r="HU190" s="52"/>
      <c r="HV190" s="52"/>
      <c r="HW190" s="52"/>
      <c r="HX190" s="52"/>
      <c r="HY190" s="52"/>
      <c r="HZ190" s="52"/>
      <c r="IA190" s="52"/>
      <c r="IB190" s="52"/>
      <c r="IC190" s="52"/>
      <c r="ID190" s="52"/>
      <c r="IE190" s="52"/>
      <c r="IF190" s="52"/>
      <c r="IG190" s="52"/>
      <c r="IH190" s="52"/>
      <c r="II190" s="52"/>
      <c r="IJ190" s="52"/>
      <c r="IK190" s="52"/>
      <c r="IL190" s="52"/>
      <c r="IM190" s="52"/>
      <c r="IN190" s="52"/>
      <c r="IO190" s="52"/>
      <c r="IP190" s="52"/>
      <c r="IQ190" s="52"/>
      <c r="IR190" s="52"/>
      <c r="IS190" s="52"/>
      <c r="IT190" s="52"/>
      <c r="IU190" s="52"/>
      <c r="IV190" s="52"/>
    </row>
    <row r="191" spans="1:256" s="72" customFormat="1" ht="67.5" customHeight="1">
      <c r="A191" s="135"/>
      <c r="B191" s="139"/>
      <c r="C191" s="136"/>
      <c r="D191" s="140" t="s">
        <v>124</v>
      </c>
      <c r="E191" s="82"/>
      <c r="F191" s="71"/>
      <c r="G191" s="216"/>
      <c r="H191" s="214"/>
      <c r="I191" s="70"/>
      <c r="J191" s="229"/>
      <c r="K191" s="220"/>
      <c r="L191" s="220"/>
      <c r="M191" s="220"/>
      <c r="N191" s="220"/>
      <c r="O191" s="220"/>
      <c r="P191" s="220"/>
      <c r="Q191" s="189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51"/>
      <c r="AV191" s="51"/>
      <c r="AW191" s="51"/>
      <c r="AX191" s="51"/>
      <c r="AY191" s="51"/>
      <c r="AZ191" s="51"/>
      <c r="BA191" s="51"/>
      <c r="BB191" s="51"/>
      <c r="BC191" s="51"/>
      <c r="BD191" s="51"/>
      <c r="BE191" s="51"/>
      <c r="BF191" s="51"/>
      <c r="BG191" s="51"/>
      <c r="BH191" s="51"/>
      <c r="BI191" s="51"/>
      <c r="BJ191" s="51"/>
      <c r="BK191" s="51"/>
      <c r="BL191" s="51"/>
      <c r="BM191" s="51"/>
      <c r="BN191" s="51"/>
      <c r="BO191" s="52"/>
      <c r="BP191" s="52"/>
      <c r="BQ191" s="52"/>
      <c r="BR191" s="52"/>
      <c r="BS191" s="52"/>
      <c r="BT191" s="52"/>
      <c r="BU191" s="52"/>
      <c r="BV191" s="52"/>
      <c r="BW191" s="52"/>
      <c r="BX191" s="52"/>
      <c r="BY191" s="52"/>
      <c r="BZ191" s="52"/>
      <c r="CA191" s="52"/>
      <c r="CB191" s="52"/>
      <c r="CC191" s="52"/>
      <c r="CD191" s="52"/>
      <c r="CE191" s="52"/>
      <c r="CF191" s="52"/>
      <c r="CG191" s="52"/>
      <c r="CH191" s="52"/>
      <c r="CI191" s="52"/>
      <c r="CJ191" s="52"/>
      <c r="CK191" s="52"/>
      <c r="CL191" s="52"/>
      <c r="CM191" s="52"/>
      <c r="CN191" s="52"/>
      <c r="CO191" s="52"/>
      <c r="CP191" s="52"/>
      <c r="CQ191" s="52"/>
      <c r="CR191" s="52"/>
      <c r="CS191" s="52"/>
      <c r="CT191" s="52"/>
      <c r="CU191" s="52"/>
      <c r="CV191" s="52"/>
      <c r="CW191" s="52"/>
      <c r="CX191" s="52"/>
      <c r="CY191" s="52"/>
      <c r="CZ191" s="52"/>
      <c r="DA191" s="52"/>
      <c r="DB191" s="52"/>
      <c r="DC191" s="52"/>
      <c r="DD191" s="52"/>
      <c r="DE191" s="52"/>
      <c r="DF191" s="52"/>
      <c r="DG191" s="52"/>
      <c r="DH191" s="52"/>
      <c r="DI191" s="52"/>
      <c r="DJ191" s="52"/>
      <c r="DK191" s="52"/>
      <c r="DL191" s="52"/>
      <c r="DM191" s="52"/>
      <c r="DN191" s="52"/>
      <c r="DO191" s="52"/>
      <c r="DP191" s="52"/>
      <c r="DQ191" s="52"/>
      <c r="DR191" s="52"/>
      <c r="DS191" s="52"/>
      <c r="DT191" s="52"/>
      <c r="DU191" s="52"/>
      <c r="DV191" s="52"/>
      <c r="DW191" s="52"/>
      <c r="DX191" s="52"/>
      <c r="DY191" s="52"/>
      <c r="DZ191" s="52"/>
      <c r="EA191" s="52"/>
      <c r="EB191" s="52"/>
      <c r="EC191" s="52"/>
      <c r="ED191" s="52"/>
      <c r="EE191" s="52"/>
      <c r="EF191" s="52"/>
      <c r="EG191" s="52"/>
      <c r="EH191" s="52"/>
      <c r="EI191" s="52"/>
      <c r="EJ191" s="52"/>
      <c r="EK191" s="52"/>
      <c r="EL191" s="52"/>
      <c r="EM191" s="52"/>
      <c r="EN191" s="52"/>
      <c r="EO191" s="52"/>
      <c r="EP191" s="52"/>
      <c r="EQ191" s="52"/>
      <c r="ER191" s="52"/>
      <c r="ES191" s="52"/>
      <c r="ET191" s="52"/>
      <c r="EU191" s="52"/>
      <c r="EV191" s="52"/>
      <c r="EW191" s="52"/>
      <c r="EX191" s="52"/>
      <c r="EY191" s="52"/>
      <c r="EZ191" s="52"/>
      <c r="FA191" s="52"/>
      <c r="FB191" s="52"/>
      <c r="FC191" s="52"/>
      <c r="FD191" s="52"/>
      <c r="FE191" s="52"/>
      <c r="FF191" s="52"/>
      <c r="FG191" s="52"/>
      <c r="FH191" s="52"/>
      <c r="FI191" s="52"/>
      <c r="FJ191" s="52"/>
      <c r="FK191" s="52"/>
      <c r="FL191" s="52"/>
      <c r="FM191" s="52"/>
      <c r="FN191" s="52"/>
      <c r="FO191" s="52"/>
      <c r="FP191" s="52"/>
      <c r="FQ191" s="52"/>
      <c r="FR191" s="52"/>
      <c r="FS191" s="52"/>
      <c r="FT191" s="52"/>
      <c r="FU191" s="52"/>
      <c r="FV191" s="52"/>
      <c r="FW191" s="52"/>
      <c r="FX191" s="52"/>
      <c r="FY191" s="52"/>
      <c r="FZ191" s="52"/>
      <c r="GA191" s="52"/>
      <c r="GB191" s="52"/>
      <c r="GC191" s="52"/>
      <c r="GD191" s="52"/>
      <c r="GE191" s="52"/>
      <c r="GF191" s="52"/>
      <c r="GG191" s="52"/>
      <c r="GH191" s="52"/>
      <c r="GI191" s="52"/>
      <c r="GJ191" s="52"/>
      <c r="GK191" s="52"/>
      <c r="GL191" s="52"/>
      <c r="GM191" s="52"/>
      <c r="GN191" s="52"/>
      <c r="GO191" s="52"/>
      <c r="GP191" s="52"/>
      <c r="GQ191" s="52"/>
      <c r="GR191" s="52"/>
      <c r="GS191" s="52"/>
      <c r="GT191" s="52"/>
      <c r="GU191" s="52"/>
      <c r="GV191" s="52"/>
      <c r="GW191" s="52"/>
      <c r="GX191" s="52"/>
      <c r="GY191" s="52"/>
      <c r="GZ191" s="52"/>
      <c r="HA191" s="52"/>
      <c r="HB191" s="52"/>
      <c r="HC191" s="52"/>
      <c r="HD191" s="52"/>
      <c r="HE191" s="52"/>
      <c r="HF191" s="52"/>
      <c r="HG191" s="52"/>
      <c r="HH191" s="52"/>
      <c r="HI191" s="52"/>
      <c r="HJ191" s="52"/>
      <c r="HK191" s="52"/>
      <c r="HL191" s="52"/>
      <c r="HM191" s="52"/>
      <c r="HN191" s="52"/>
      <c r="HO191" s="52"/>
      <c r="HP191" s="52"/>
      <c r="HQ191" s="52"/>
      <c r="HR191" s="52"/>
      <c r="HS191" s="52"/>
      <c r="HT191" s="52"/>
      <c r="HU191" s="52"/>
      <c r="HV191" s="52"/>
      <c r="HW191" s="52"/>
      <c r="HX191" s="52"/>
      <c r="HY191" s="52"/>
      <c r="HZ191" s="52"/>
      <c r="IA191" s="52"/>
      <c r="IB191" s="52"/>
      <c r="IC191" s="52"/>
      <c r="ID191" s="52"/>
      <c r="IE191" s="52"/>
      <c r="IF191" s="52"/>
      <c r="IG191" s="52"/>
      <c r="IH191" s="52"/>
      <c r="II191" s="52"/>
      <c r="IJ191" s="52"/>
      <c r="IK191" s="52"/>
      <c r="IL191" s="52"/>
      <c r="IM191" s="52"/>
      <c r="IN191" s="52"/>
      <c r="IO191" s="52"/>
      <c r="IP191" s="52"/>
      <c r="IQ191" s="52"/>
      <c r="IR191" s="52"/>
      <c r="IS191" s="52"/>
      <c r="IT191" s="52"/>
      <c r="IU191" s="52"/>
      <c r="IV191" s="52"/>
    </row>
    <row r="192" spans="1:256" s="72" customFormat="1" ht="13.5" customHeight="1">
      <c r="A192" s="73">
        <v>36</v>
      </c>
      <c r="B192" s="74" t="s">
        <v>73</v>
      </c>
      <c r="C192" s="75" t="s">
        <v>77</v>
      </c>
      <c r="D192" s="75" t="s">
        <v>144</v>
      </c>
      <c r="E192" s="75" t="s">
        <v>40</v>
      </c>
      <c r="F192" s="132">
        <f>SUM(F193)</f>
        <v>1.7149999999999999</v>
      </c>
      <c r="G192" s="214">
        <f>SUM(H194:H197)/F192</f>
        <v>0</v>
      </c>
      <c r="H192" s="214">
        <f>F192*G192</f>
        <v>0</v>
      </c>
      <c r="I192" s="78" t="s">
        <v>222</v>
      </c>
      <c r="J192" s="56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  <c r="AF192" s="71"/>
      <c r="AG192" s="71"/>
      <c r="AH192" s="71"/>
      <c r="AI192" s="71"/>
      <c r="AJ192" s="71"/>
      <c r="AK192" s="71"/>
      <c r="AL192" s="71"/>
      <c r="AM192" s="71"/>
      <c r="AN192" s="71"/>
      <c r="AO192" s="71"/>
      <c r="AP192" s="71"/>
      <c r="AQ192" s="71"/>
      <c r="AR192" s="71"/>
      <c r="AS192" s="71"/>
      <c r="AT192" s="71"/>
      <c r="AU192" s="71"/>
      <c r="AV192" s="71"/>
      <c r="AW192" s="71"/>
      <c r="AX192" s="71"/>
      <c r="AY192" s="71"/>
      <c r="AZ192" s="71"/>
      <c r="BA192" s="71"/>
      <c r="BB192" s="71"/>
      <c r="BC192" s="71"/>
      <c r="BD192" s="71"/>
      <c r="BE192" s="71"/>
      <c r="BF192" s="71"/>
      <c r="BG192" s="71"/>
      <c r="BH192" s="71"/>
      <c r="BI192" s="71"/>
      <c r="BJ192" s="71"/>
      <c r="BK192" s="71"/>
      <c r="BL192" s="71"/>
      <c r="BM192" s="71"/>
      <c r="BN192" s="71"/>
    </row>
    <row r="193" spans="1:66" s="72" customFormat="1" ht="13.5" customHeight="1">
      <c r="A193" s="135"/>
      <c r="B193" s="139"/>
      <c r="C193" s="136"/>
      <c r="D193" s="82" t="s">
        <v>291</v>
      </c>
      <c r="E193" s="82"/>
      <c r="F193" s="215">
        <f>1.394+(0.294+0.027)</f>
        <v>1.7149999999999999</v>
      </c>
      <c r="G193" s="230"/>
      <c r="H193" s="217"/>
      <c r="I193" s="218"/>
      <c r="J193" s="231"/>
      <c r="K193" s="71"/>
      <c r="L193" s="232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  <c r="AB193" s="71"/>
      <c r="AC193" s="71"/>
      <c r="AD193" s="71"/>
      <c r="AE193" s="71"/>
      <c r="AF193" s="71"/>
      <c r="AG193" s="71"/>
      <c r="AH193" s="71"/>
      <c r="AI193" s="71"/>
      <c r="AJ193" s="71"/>
      <c r="AK193" s="71"/>
      <c r="AL193" s="71"/>
      <c r="AM193" s="71"/>
      <c r="AN193" s="71"/>
      <c r="AO193" s="71"/>
      <c r="AP193" s="71"/>
      <c r="AQ193" s="71"/>
      <c r="AR193" s="71"/>
      <c r="AS193" s="71"/>
      <c r="AT193" s="71"/>
      <c r="AU193" s="71"/>
      <c r="AV193" s="71"/>
      <c r="AW193" s="71"/>
      <c r="AX193" s="71"/>
      <c r="AY193" s="71"/>
      <c r="AZ193" s="71"/>
      <c r="BA193" s="71"/>
      <c r="BB193" s="71"/>
      <c r="BC193" s="71"/>
      <c r="BD193" s="71"/>
      <c r="BE193" s="71"/>
      <c r="BF193" s="71"/>
      <c r="BG193" s="71"/>
      <c r="BH193" s="71"/>
      <c r="BI193" s="71"/>
      <c r="BJ193" s="71"/>
      <c r="BK193" s="71"/>
      <c r="BL193" s="71"/>
      <c r="BM193" s="71"/>
      <c r="BN193" s="71"/>
    </row>
    <row r="194" spans="1:66" s="72" customFormat="1" ht="27" customHeight="1">
      <c r="A194" s="221" t="s">
        <v>323</v>
      </c>
      <c r="B194" s="139"/>
      <c r="C194" s="136"/>
      <c r="D194" s="82" t="s">
        <v>209</v>
      </c>
      <c r="E194" s="82" t="s">
        <v>40</v>
      </c>
      <c r="F194" s="215">
        <f>F192</f>
        <v>1.7149999999999999</v>
      </c>
      <c r="G194" s="346"/>
      <c r="H194" s="222">
        <f>F194*G194</f>
        <v>0</v>
      </c>
      <c r="I194" s="218"/>
      <c r="J194" s="223"/>
      <c r="K194" s="220"/>
      <c r="L194" s="220"/>
      <c r="M194" s="220"/>
      <c r="N194" s="220"/>
      <c r="O194" s="220"/>
      <c r="P194" s="220"/>
      <c r="Q194" s="71"/>
      <c r="R194" s="224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/>
      <c r="AH194" s="71"/>
      <c r="AI194" s="71"/>
      <c r="AJ194" s="71"/>
      <c r="AK194" s="71"/>
      <c r="AL194" s="71"/>
      <c r="AM194" s="71"/>
      <c r="AN194" s="71"/>
      <c r="AO194" s="71"/>
      <c r="AP194" s="71"/>
      <c r="AQ194" s="71"/>
      <c r="AR194" s="71"/>
      <c r="AS194" s="71"/>
      <c r="AT194" s="71"/>
      <c r="AU194" s="71"/>
      <c r="AV194" s="71"/>
      <c r="AW194" s="71"/>
      <c r="AX194" s="71"/>
      <c r="AY194" s="71"/>
      <c r="AZ194" s="71"/>
      <c r="BA194" s="71"/>
      <c r="BB194" s="71"/>
      <c r="BC194" s="71"/>
      <c r="BD194" s="71"/>
      <c r="BE194" s="71"/>
      <c r="BF194" s="71"/>
      <c r="BG194" s="71"/>
      <c r="BH194" s="71"/>
      <c r="BI194" s="71"/>
      <c r="BJ194" s="71"/>
      <c r="BK194" s="71"/>
      <c r="BL194" s="71"/>
      <c r="BM194" s="71"/>
      <c r="BN194" s="71"/>
    </row>
    <row r="195" spans="1:66" s="72" customFormat="1" ht="13.5" customHeight="1">
      <c r="A195" s="221" t="s">
        <v>324</v>
      </c>
      <c r="B195" s="139"/>
      <c r="C195" s="136"/>
      <c r="D195" s="82" t="s">
        <v>75</v>
      </c>
      <c r="E195" s="82" t="s">
        <v>40</v>
      </c>
      <c r="F195" s="215">
        <f>F192</f>
        <v>1.7149999999999999</v>
      </c>
      <c r="G195" s="346"/>
      <c r="H195" s="225">
        <f>F195*G195</f>
        <v>0</v>
      </c>
      <c r="I195" s="226"/>
      <c r="J195" s="227"/>
      <c r="K195" s="220"/>
      <c r="L195" s="220"/>
      <c r="M195" s="220"/>
      <c r="N195" s="220"/>
      <c r="O195" s="220"/>
      <c r="P195" s="220"/>
      <c r="Q195" s="189"/>
      <c r="R195" s="224"/>
      <c r="S195" s="51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  <c r="AE195" s="71"/>
      <c r="AF195" s="71"/>
      <c r="AG195" s="71"/>
      <c r="AH195" s="71"/>
      <c r="AI195" s="71"/>
      <c r="AJ195" s="71"/>
      <c r="AK195" s="71"/>
      <c r="AL195" s="71"/>
      <c r="AM195" s="71"/>
      <c r="AN195" s="71"/>
      <c r="AO195" s="71"/>
      <c r="AP195" s="71"/>
      <c r="AQ195" s="71"/>
      <c r="AR195" s="71"/>
      <c r="AS195" s="71"/>
      <c r="AT195" s="71"/>
      <c r="AU195" s="71"/>
      <c r="AV195" s="71"/>
      <c r="AW195" s="71"/>
      <c r="AX195" s="71"/>
      <c r="AY195" s="71"/>
      <c r="AZ195" s="71"/>
      <c r="BA195" s="71"/>
      <c r="BB195" s="71"/>
      <c r="BC195" s="71"/>
      <c r="BD195" s="71"/>
      <c r="BE195" s="71"/>
      <c r="BF195" s="71"/>
      <c r="BG195" s="71"/>
      <c r="BH195" s="71"/>
      <c r="BI195" s="71"/>
      <c r="BJ195" s="71"/>
      <c r="BK195" s="71"/>
      <c r="BL195" s="71"/>
      <c r="BM195" s="71"/>
      <c r="BN195" s="71"/>
    </row>
    <row r="196" spans="1:66" s="72" customFormat="1" ht="27" customHeight="1">
      <c r="A196" s="221" t="s">
        <v>325</v>
      </c>
      <c r="B196" s="139"/>
      <c r="C196" s="136"/>
      <c r="D196" s="82" t="s">
        <v>141</v>
      </c>
      <c r="E196" s="82" t="s">
        <v>40</v>
      </c>
      <c r="F196" s="215">
        <f>29*F192</f>
        <v>49.734999999999999</v>
      </c>
      <c r="G196" s="346"/>
      <c r="H196" s="225">
        <f>F196*G196</f>
        <v>0</v>
      </c>
      <c r="I196" s="226"/>
      <c r="J196" s="228"/>
      <c r="K196" s="220"/>
      <c r="L196" s="220"/>
      <c r="M196" s="220"/>
      <c r="N196" s="220"/>
      <c r="O196" s="220"/>
      <c r="P196" s="220"/>
      <c r="Q196" s="189"/>
      <c r="R196" s="224"/>
      <c r="S196" s="5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  <c r="AF196" s="71"/>
      <c r="AG196" s="71"/>
      <c r="AH196" s="71"/>
      <c r="AI196" s="71"/>
      <c r="AJ196" s="71"/>
      <c r="AK196" s="71"/>
      <c r="AL196" s="71"/>
      <c r="AM196" s="71"/>
      <c r="AN196" s="71"/>
      <c r="AO196" s="71"/>
      <c r="AP196" s="71"/>
      <c r="AQ196" s="71"/>
      <c r="AR196" s="71"/>
      <c r="AS196" s="71"/>
      <c r="AT196" s="71"/>
      <c r="AU196" s="71"/>
      <c r="AV196" s="71"/>
      <c r="AW196" s="71"/>
      <c r="AX196" s="71"/>
      <c r="AY196" s="71"/>
      <c r="AZ196" s="71"/>
      <c r="BA196" s="71"/>
      <c r="BB196" s="71"/>
      <c r="BC196" s="71"/>
      <c r="BD196" s="71"/>
      <c r="BE196" s="71"/>
      <c r="BF196" s="71"/>
      <c r="BG196" s="71"/>
      <c r="BH196" s="71"/>
      <c r="BI196" s="71"/>
      <c r="BJ196" s="71"/>
      <c r="BK196" s="71"/>
      <c r="BL196" s="71"/>
      <c r="BM196" s="71"/>
      <c r="BN196" s="71"/>
    </row>
    <row r="197" spans="1:66" s="72" customFormat="1" ht="27" customHeight="1">
      <c r="A197" s="221" t="s">
        <v>326</v>
      </c>
      <c r="B197" s="139"/>
      <c r="C197" s="136"/>
      <c r="D197" s="82" t="s">
        <v>78</v>
      </c>
      <c r="E197" s="82" t="s">
        <v>40</v>
      </c>
      <c r="F197" s="215">
        <f>F192</f>
        <v>1.7149999999999999</v>
      </c>
      <c r="G197" s="346"/>
      <c r="H197" s="222">
        <f>F197*G197</f>
        <v>0</v>
      </c>
      <c r="I197" s="70"/>
      <c r="J197" s="228"/>
      <c r="K197" s="220"/>
      <c r="L197" s="220"/>
      <c r="M197" s="220"/>
      <c r="N197" s="220"/>
      <c r="O197" s="220"/>
      <c r="P197" s="220"/>
      <c r="Q197" s="189"/>
      <c r="R197" s="224"/>
      <c r="S197" s="51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G197" s="71"/>
      <c r="AH197" s="71"/>
      <c r="AI197" s="71"/>
      <c r="AJ197" s="71"/>
      <c r="AK197" s="71"/>
      <c r="AL197" s="71"/>
      <c r="AM197" s="71"/>
      <c r="AN197" s="71"/>
      <c r="AO197" s="71"/>
      <c r="AP197" s="71"/>
      <c r="AQ197" s="71"/>
      <c r="AR197" s="71"/>
      <c r="AS197" s="71"/>
      <c r="AT197" s="71"/>
      <c r="AU197" s="71"/>
      <c r="AV197" s="71"/>
      <c r="AW197" s="71"/>
      <c r="AX197" s="71"/>
      <c r="AY197" s="71"/>
      <c r="AZ197" s="71"/>
      <c r="BA197" s="71"/>
      <c r="BB197" s="71"/>
      <c r="BC197" s="71"/>
      <c r="BD197" s="71"/>
      <c r="BE197" s="71"/>
      <c r="BF197" s="71"/>
      <c r="BG197" s="71"/>
      <c r="BH197" s="71"/>
      <c r="BI197" s="71"/>
      <c r="BJ197" s="71"/>
      <c r="BK197" s="71"/>
      <c r="BL197" s="71"/>
      <c r="BM197" s="71"/>
      <c r="BN197" s="71"/>
    </row>
    <row r="198" spans="1:66" s="72" customFormat="1" ht="67.5" customHeight="1">
      <c r="A198" s="135"/>
      <c r="B198" s="139"/>
      <c r="C198" s="136"/>
      <c r="D198" s="140" t="s">
        <v>124</v>
      </c>
      <c r="E198" s="82"/>
      <c r="F198" s="215"/>
      <c r="G198" s="216"/>
      <c r="H198" s="214"/>
      <c r="I198" s="70"/>
      <c r="J198" s="229"/>
      <c r="K198" s="233"/>
      <c r="L198" s="232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  <c r="AB198" s="71"/>
      <c r="AC198" s="71"/>
      <c r="AD198" s="71"/>
      <c r="AE198" s="71"/>
      <c r="AF198" s="71"/>
      <c r="AG198" s="71"/>
      <c r="AH198" s="71"/>
      <c r="AI198" s="71"/>
      <c r="AJ198" s="71"/>
      <c r="AK198" s="71"/>
      <c r="AL198" s="71"/>
      <c r="AM198" s="71"/>
      <c r="AN198" s="71"/>
      <c r="AO198" s="71"/>
      <c r="AP198" s="71"/>
      <c r="AQ198" s="71"/>
      <c r="AR198" s="71"/>
      <c r="AS198" s="71"/>
      <c r="AT198" s="71"/>
      <c r="AU198" s="71"/>
      <c r="AV198" s="71"/>
      <c r="AW198" s="71"/>
      <c r="AX198" s="71"/>
      <c r="AY198" s="71"/>
      <c r="AZ198" s="71"/>
      <c r="BA198" s="71"/>
      <c r="BB198" s="71"/>
      <c r="BC198" s="71"/>
      <c r="BD198" s="71"/>
      <c r="BE198" s="71"/>
      <c r="BF198" s="71"/>
      <c r="BG198" s="71"/>
      <c r="BH198" s="71"/>
      <c r="BI198" s="71"/>
      <c r="BJ198" s="71"/>
      <c r="BK198" s="71"/>
      <c r="BL198" s="71"/>
      <c r="BM198" s="71"/>
      <c r="BN198" s="71"/>
    </row>
    <row r="199" spans="1:66" s="72" customFormat="1" ht="27" customHeight="1">
      <c r="A199" s="73">
        <v>37</v>
      </c>
      <c r="B199" s="102" t="s">
        <v>73</v>
      </c>
      <c r="C199" s="104" t="s">
        <v>134</v>
      </c>
      <c r="D199" s="75" t="s">
        <v>332</v>
      </c>
      <c r="E199" s="75" t="s">
        <v>40</v>
      </c>
      <c r="F199" s="132">
        <f>F200</f>
        <v>6.5639999999999992</v>
      </c>
      <c r="G199" s="214">
        <f>SUM(H201:H204)/F199</f>
        <v>0</v>
      </c>
      <c r="H199" s="214">
        <f t="shared" ref="H199" si="0">F199*G199</f>
        <v>0</v>
      </c>
      <c r="I199" s="78" t="s">
        <v>222</v>
      </c>
      <c r="J199" s="56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1"/>
      <c r="AE199" s="71"/>
      <c r="AF199" s="71"/>
      <c r="AG199" s="71"/>
      <c r="AH199" s="71"/>
      <c r="AI199" s="71"/>
      <c r="AJ199" s="71"/>
      <c r="AK199" s="71"/>
      <c r="AL199" s="71"/>
      <c r="AM199" s="71"/>
      <c r="AN199" s="71"/>
      <c r="AO199" s="71"/>
      <c r="AP199" s="71"/>
      <c r="AQ199" s="71"/>
      <c r="AR199" s="71"/>
      <c r="AS199" s="71"/>
      <c r="AT199" s="71"/>
      <c r="AU199" s="71"/>
      <c r="AV199" s="71"/>
      <c r="AW199" s="71"/>
      <c r="AX199" s="71"/>
      <c r="AY199" s="71"/>
      <c r="AZ199" s="71"/>
      <c r="BA199" s="71"/>
      <c r="BB199" s="71"/>
      <c r="BC199" s="71"/>
      <c r="BD199" s="71"/>
      <c r="BE199" s="71"/>
      <c r="BF199" s="71"/>
      <c r="BG199" s="71"/>
      <c r="BH199" s="71"/>
      <c r="BI199" s="71"/>
      <c r="BJ199" s="71"/>
      <c r="BK199" s="71"/>
      <c r="BL199" s="71"/>
      <c r="BM199" s="71"/>
      <c r="BN199" s="71"/>
    </row>
    <row r="200" spans="1:66" s="72" customFormat="1" ht="27" customHeight="1">
      <c r="A200" s="135"/>
      <c r="B200" s="139"/>
      <c r="C200" s="136"/>
      <c r="D200" s="82" t="s">
        <v>292</v>
      </c>
      <c r="E200" s="82"/>
      <c r="F200" s="215">
        <f>0.295+(0.837+5.342+0.09)</f>
        <v>6.5639999999999992</v>
      </c>
      <c r="G200" s="234"/>
      <c r="H200" s="217"/>
      <c r="I200" s="218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  <c r="AE200" s="71"/>
      <c r="AF200" s="71"/>
      <c r="AG200" s="71"/>
      <c r="AH200" s="71"/>
      <c r="AI200" s="71"/>
      <c r="AJ200" s="71"/>
      <c r="AK200" s="71"/>
      <c r="AL200" s="71"/>
      <c r="AM200" s="71"/>
      <c r="AN200" s="71"/>
      <c r="AO200" s="71"/>
      <c r="AP200" s="71"/>
      <c r="AQ200" s="71"/>
      <c r="AR200" s="71"/>
      <c r="AS200" s="71"/>
      <c r="AT200" s="71"/>
      <c r="AU200" s="71"/>
      <c r="AV200" s="71"/>
      <c r="AW200" s="71"/>
      <c r="AX200" s="71"/>
      <c r="AY200" s="71"/>
      <c r="AZ200" s="71"/>
      <c r="BA200" s="71"/>
      <c r="BB200" s="71"/>
      <c r="BC200" s="71"/>
      <c r="BD200" s="71"/>
      <c r="BE200" s="71"/>
      <c r="BF200" s="71"/>
      <c r="BG200" s="71"/>
      <c r="BH200" s="71"/>
      <c r="BI200" s="71"/>
      <c r="BJ200" s="71"/>
      <c r="BK200" s="71"/>
      <c r="BL200" s="71"/>
      <c r="BM200" s="71"/>
      <c r="BN200" s="71"/>
    </row>
    <row r="201" spans="1:66" s="72" customFormat="1" ht="27" customHeight="1">
      <c r="A201" s="221" t="s">
        <v>327</v>
      </c>
      <c r="B201" s="139"/>
      <c r="C201" s="136"/>
      <c r="D201" s="82" t="s">
        <v>209</v>
      </c>
      <c r="E201" s="82" t="s">
        <v>40</v>
      </c>
      <c r="F201" s="215">
        <f>F199</f>
        <v>6.5639999999999992</v>
      </c>
      <c r="G201" s="346"/>
      <c r="H201" s="222">
        <f>F201*G201</f>
        <v>0</v>
      </c>
      <c r="I201" s="235"/>
      <c r="J201" s="223"/>
      <c r="K201" s="220"/>
      <c r="L201" s="220"/>
      <c r="M201" s="220"/>
      <c r="N201" s="220"/>
      <c r="O201" s="220"/>
      <c r="P201" s="220"/>
      <c r="Q201" s="71"/>
      <c r="R201" s="224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  <c r="AN201" s="71"/>
      <c r="AO201" s="71"/>
      <c r="AP201" s="71"/>
      <c r="AQ201" s="71"/>
      <c r="AR201" s="71"/>
      <c r="AS201" s="71"/>
      <c r="AT201" s="71"/>
      <c r="AU201" s="71"/>
      <c r="AV201" s="71"/>
      <c r="AW201" s="71"/>
      <c r="AX201" s="71"/>
      <c r="AY201" s="71"/>
      <c r="AZ201" s="71"/>
      <c r="BA201" s="71"/>
      <c r="BB201" s="71"/>
      <c r="BC201" s="71"/>
      <c r="BD201" s="71"/>
      <c r="BE201" s="71"/>
      <c r="BF201" s="71"/>
      <c r="BG201" s="71"/>
      <c r="BH201" s="71"/>
      <c r="BI201" s="71"/>
      <c r="BJ201" s="71"/>
      <c r="BK201" s="71"/>
      <c r="BL201" s="71"/>
      <c r="BM201" s="71"/>
      <c r="BN201" s="71"/>
    </row>
    <row r="202" spans="1:66" s="72" customFormat="1" ht="27" customHeight="1">
      <c r="A202" s="221" t="s">
        <v>328</v>
      </c>
      <c r="B202" s="139"/>
      <c r="C202" s="136"/>
      <c r="D202" s="82" t="s">
        <v>335</v>
      </c>
      <c r="E202" s="82" t="s">
        <v>40</v>
      </c>
      <c r="F202" s="215">
        <f>F199</f>
        <v>6.5639999999999992</v>
      </c>
      <c r="G202" s="346"/>
      <c r="H202" s="225">
        <f>F202*G202</f>
        <v>0</v>
      </c>
      <c r="I202" s="236"/>
      <c r="J202" s="227"/>
      <c r="K202" s="220"/>
      <c r="L202" s="220"/>
      <c r="M202" s="220"/>
      <c r="N202" s="220"/>
      <c r="O202" s="220"/>
      <c r="P202" s="220"/>
      <c r="Q202" s="189"/>
      <c r="R202" s="224"/>
      <c r="S202" s="71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/>
      <c r="AK202" s="71"/>
      <c r="AL202" s="71"/>
      <c r="AM202" s="71"/>
      <c r="AN202" s="71"/>
      <c r="AO202" s="71"/>
      <c r="AP202" s="71"/>
      <c r="AQ202" s="71"/>
      <c r="AR202" s="71"/>
      <c r="AS202" s="71"/>
      <c r="AT202" s="71"/>
      <c r="AU202" s="71"/>
      <c r="AV202" s="71"/>
      <c r="AW202" s="71"/>
      <c r="AX202" s="71"/>
      <c r="AY202" s="71"/>
      <c r="AZ202" s="71"/>
      <c r="BA202" s="71"/>
      <c r="BB202" s="71"/>
      <c r="BC202" s="71"/>
      <c r="BD202" s="71"/>
      <c r="BE202" s="71"/>
      <c r="BF202" s="71"/>
      <c r="BG202" s="71"/>
      <c r="BH202" s="71"/>
      <c r="BI202" s="71"/>
      <c r="BJ202" s="71"/>
      <c r="BK202" s="71"/>
      <c r="BL202" s="71"/>
      <c r="BM202" s="71"/>
      <c r="BN202" s="71"/>
    </row>
    <row r="203" spans="1:66" s="72" customFormat="1" ht="27" customHeight="1">
      <c r="A203" s="221" t="s">
        <v>329</v>
      </c>
      <c r="B203" s="139"/>
      <c r="C203" s="136"/>
      <c r="D203" s="82" t="s">
        <v>334</v>
      </c>
      <c r="E203" s="82" t="s">
        <v>40</v>
      </c>
      <c r="F203" s="215">
        <f>9*F199</f>
        <v>59.075999999999993</v>
      </c>
      <c r="G203" s="346"/>
      <c r="H203" s="225">
        <f>F203*G203</f>
        <v>0</v>
      </c>
      <c r="I203" s="236"/>
      <c r="J203" s="228"/>
      <c r="K203" s="220"/>
      <c r="L203" s="220"/>
      <c r="M203" s="220"/>
      <c r="N203" s="220"/>
      <c r="O203" s="220"/>
      <c r="P203" s="220"/>
      <c r="Q203" s="189"/>
      <c r="R203" s="224"/>
      <c r="S203" s="71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G203" s="71"/>
      <c r="AH203" s="71"/>
      <c r="AI203" s="71"/>
      <c r="AJ203" s="71"/>
      <c r="AK203" s="71"/>
      <c r="AL203" s="71"/>
      <c r="AM203" s="71"/>
      <c r="AN203" s="71"/>
      <c r="AO203" s="71"/>
      <c r="AP203" s="71"/>
      <c r="AQ203" s="71"/>
      <c r="AR203" s="71"/>
      <c r="AS203" s="71"/>
      <c r="AT203" s="71"/>
      <c r="AU203" s="71"/>
      <c r="AV203" s="71"/>
      <c r="AW203" s="71"/>
      <c r="AX203" s="71"/>
      <c r="AY203" s="71"/>
      <c r="AZ203" s="71"/>
      <c r="BA203" s="71"/>
      <c r="BB203" s="71"/>
      <c r="BC203" s="71"/>
      <c r="BD203" s="71"/>
      <c r="BE203" s="71"/>
      <c r="BF203" s="71"/>
      <c r="BG203" s="71"/>
      <c r="BH203" s="71"/>
      <c r="BI203" s="71"/>
      <c r="BJ203" s="71"/>
      <c r="BK203" s="71"/>
      <c r="BL203" s="71"/>
      <c r="BM203" s="71"/>
      <c r="BN203" s="71"/>
    </row>
    <row r="204" spans="1:66" s="72" customFormat="1" ht="27" customHeight="1">
      <c r="A204" s="221" t="s">
        <v>330</v>
      </c>
      <c r="B204" s="139"/>
      <c r="C204" s="136"/>
      <c r="D204" s="82" t="s">
        <v>331</v>
      </c>
      <c r="E204" s="82" t="s">
        <v>40</v>
      </c>
      <c r="F204" s="237">
        <f>F199</f>
        <v>6.5639999999999992</v>
      </c>
      <c r="G204" s="346"/>
      <c r="H204" s="222">
        <f>F204*G204</f>
        <v>0</v>
      </c>
      <c r="I204" s="238"/>
      <c r="J204" s="228"/>
      <c r="K204" s="220"/>
      <c r="L204" s="220"/>
      <c r="M204" s="220"/>
      <c r="N204" s="220"/>
      <c r="O204" s="220"/>
      <c r="P204" s="220"/>
      <c r="Q204" s="189"/>
      <c r="R204" s="224"/>
      <c r="S204" s="71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G204" s="71"/>
      <c r="AH204" s="71"/>
      <c r="AI204" s="71"/>
      <c r="AJ204" s="71"/>
      <c r="AK204" s="71"/>
      <c r="AL204" s="71"/>
      <c r="AM204" s="71"/>
      <c r="AN204" s="71"/>
      <c r="AO204" s="71"/>
      <c r="AP204" s="71"/>
      <c r="AQ204" s="71"/>
      <c r="AR204" s="71"/>
      <c r="AS204" s="71"/>
      <c r="AT204" s="71"/>
      <c r="AU204" s="71"/>
      <c r="AV204" s="71"/>
      <c r="AW204" s="71"/>
      <c r="AX204" s="71"/>
      <c r="AY204" s="71"/>
      <c r="AZ204" s="71"/>
      <c r="BA204" s="71"/>
      <c r="BB204" s="71"/>
      <c r="BC204" s="71"/>
      <c r="BD204" s="71"/>
      <c r="BE204" s="71"/>
      <c r="BF204" s="71"/>
      <c r="BG204" s="71"/>
      <c r="BH204" s="71"/>
      <c r="BI204" s="71"/>
      <c r="BJ204" s="71"/>
      <c r="BK204" s="71"/>
      <c r="BL204" s="71"/>
      <c r="BM204" s="71"/>
      <c r="BN204" s="71"/>
    </row>
    <row r="205" spans="1:66" s="72" customFormat="1" ht="67.5" customHeight="1">
      <c r="A205" s="135"/>
      <c r="B205" s="139"/>
      <c r="C205" s="136"/>
      <c r="D205" s="140" t="s">
        <v>124</v>
      </c>
      <c r="E205" s="82"/>
      <c r="F205" s="215"/>
      <c r="G205" s="216"/>
      <c r="H205" s="214"/>
      <c r="I205" s="238"/>
      <c r="J205" s="93"/>
      <c r="K205" s="232"/>
      <c r="L205" s="232"/>
      <c r="M205" s="232"/>
      <c r="N205" s="232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71"/>
      <c r="AG205" s="71"/>
      <c r="AH205" s="71"/>
      <c r="AI205" s="71"/>
      <c r="AJ205" s="71"/>
      <c r="AK205" s="71"/>
      <c r="AL205" s="71"/>
      <c r="AM205" s="71"/>
      <c r="AN205" s="71"/>
      <c r="AO205" s="71"/>
      <c r="AP205" s="71"/>
      <c r="AQ205" s="71"/>
      <c r="AR205" s="71"/>
      <c r="AS205" s="71"/>
      <c r="AT205" s="71"/>
      <c r="AU205" s="71"/>
      <c r="AV205" s="71"/>
      <c r="AW205" s="71"/>
      <c r="AX205" s="71"/>
      <c r="AY205" s="71"/>
      <c r="AZ205" s="71"/>
      <c r="BA205" s="71"/>
      <c r="BB205" s="71"/>
      <c r="BC205" s="71"/>
      <c r="BD205" s="71"/>
      <c r="BE205" s="71"/>
      <c r="BF205" s="71"/>
      <c r="BG205" s="71"/>
      <c r="BH205" s="71"/>
      <c r="BI205" s="71"/>
      <c r="BJ205" s="71"/>
      <c r="BK205" s="71"/>
      <c r="BL205" s="71"/>
      <c r="BM205" s="71"/>
      <c r="BN205" s="71"/>
    </row>
    <row r="206" spans="1:66" s="72" customFormat="1" ht="54" customHeight="1">
      <c r="A206" s="135"/>
      <c r="B206" s="139"/>
      <c r="C206" s="136"/>
      <c r="D206" s="140" t="s">
        <v>333</v>
      </c>
      <c r="E206" s="82"/>
      <c r="F206" s="215"/>
      <c r="G206" s="216"/>
      <c r="H206" s="214"/>
      <c r="I206" s="238"/>
      <c r="J206" s="93"/>
      <c r="K206" s="232"/>
      <c r="L206" s="232"/>
      <c r="M206" s="232"/>
      <c r="N206" s="232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G206" s="71"/>
      <c r="AH206" s="71"/>
      <c r="AI206" s="71"/>
      <c r="AJ206" s="71"/>
      <c r="AK206" s="71"/>
      <c r="AL206" s="71"/>
      <c r="AM206" s="71"/>
      <c r="AN206" s="71"/>
      <c r="AO206" s="71"/>
      <c r="AP206" s="71"/>
      <c r="AQ206" s="71"/>
      <c r="AR206" s="71"/>
      <c r="AS206" s="71"/>
      <c r="AT206" s="71"/>
      <c r="AU206" s="71"/>
      <c r="AV206" s="71"/>
      <c r="AW206" s="71"/>
      <c r="AX206" s="71"/>
      <c r="AY206" s="71"/>
      <c r="AZ206" s="71"/>
      <c r="BA206" s="71"/>
      <c r="BB206" s="71"/>
      <c r="BC206" s="71"/>
      <c r="BD206" s="71"/>
      <c r="BE206" s="71"/>
      <c r="BF206" s="71"/>
      <c r="BG206" s="71"/>
      <c r="BH206" s="71"/>
      <c r="BI206" s="71"/>
      <c r="BJ206" s="71"/>
      <c r="BK206" s="71"/>
      <c r="BL206" s="71"/>
      <c r="BM206" s="71"/>
      <c r="BN206" s="71"/>
    </row>
    <row r="207" spans="1:66" s="118" customFormat="1" ht="13.5" customHeight="1">
      <c r="A207" s="239"/>
      <c r="B207" s="240"/>
      <c r="C207" s="240" t="s">
        <v>51</v>
      </c>
      <c r="D207" s="240" t="s">
        <v>52</v>
      </c>
      <c r="E207" s="240"/>
      <c r="F207" s="241"/>
      <c r="G207" s="242"/>
      <c r="H207" s="242">
        <f>SUM(H208:H210)</f>
        <v>0</v>
      </c>
      <c r="I207" s="116"/>
      <c r="J207" s="243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  <c r="AR207" s="117"/>
      <c r="AS207" s="117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BM207" s="117"/>
      <c r="BN207" s="117"/>
    </row>
    <row r="208" spans="1:66" s="118" customFormat="1" ht="13.5" customHeight="1">
      <c r="A208" s="101">
        <v>38</v>
      </c>
      <c r="B208" s="102" t="s">
        <v>41</v>
      </c>
      <c r="C208" s="104">
        <v>998018002</v>
      </c>
      <c r="D208" s="104" t="s">
        <v>224</v>
      </c>
      <c r="E208" s="128" t="s">
        <v>40</v>
      </c>
      <c r="F208" s="163">
        <v>6.1269999999999998</v>
      </c>
      <c r="G208" s="341"/>
      <c r="H208" s="106">
        <f>F208*G208</f>
        <v>0</v>
      </c>
      <c r="I208" s="78" t="s">
        <v>216</v>
      </c>
      <c r="J208" s="212"/>
      <c r="K208" s="244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  <c r="AQ208" s="117"/>
      <c r="AR208" s="117"/>
      <c r="AS208" s="117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</row>
    <row r="209" spans="1:66" s="246" customFormat="1" ht="13.5" customHeight="1">
      <c r="A209" s="101">
        <v>39</v>
      </c>
      <c r="B209" s="104" t="s">
        <v>53</v>
      </c>
      <c r="C209" s="104" t="s">
        <v>54</v>
      </c>
      <c r="D209" s="104" t="s">
        <v>55</v>
      </c>
      <c r="E209" s="104" t="s">
        <v>38</v>
      </c>
      <c r="F209" s="105">
        <f>F210</f>
        <v>10</v>
      </c>
      <c r="G209" s="341"/>
      <c r="H209" s="106">
        <f>F209*G209</f>
        <v>0</v>
      </c>
      <c r="I209" s="78" t="s">
        <v>216</v>
      </c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  <c r="X209" s="245"/>
      <c r="Y209" s="245"/>
      <c r="Z209" s="245"/>
      <c r="AA209" s="245"/>
      <c r="AB209" s="245"/>
      <c r="AC209" s="245"/>
      <c r="AD209" s="245"/>
      <c r="AE209" s="245"/>
      <c r="AF209" s="245"/>
      <c r="AG209" s="245"/>
      <c r="AH209" s="245"/>
      <c r="AI209" s="245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5"/>
      <c r="BC209" s="245"/>
      <c r="BD209" s="245"/>
      <c r="BE209" s="245"/>
      <c r="BF209" s="245"/>
      <c r="BG209" s="245"/>
      <c r="BH209" s="245"/>
      <c r="BI209" s="245"/>
      <c r="BJ209" s="245"/>
      <c r="BK209" s="245"/>
      <c r="BL209" s="245"/>
      <c r="BM209" s="245"/>
      <c r="BN209" s="245"/>
    </row>
    <row r="210" spans="1:66" s="246" customFormat="1" ht="27" customHeight="1">
      <c r="A210" s="101"/>
      <c r="B210" s="104"/>
      <c r="C210" s="247"/>
      <c r="D210" s="152" t="s">
        <v>56</v>
      </c>
      <c r="E210" s="247"/>
      <c r="F210" s="248">
        <v>10</v>
      </c>
      <c r="G210" s="249"/>
      <c r="H210" s="249"/>
      <c r="I210" s="250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  <c r="X210" s="245"/>
      <c r="Y210" s="245"/>
      <c r="Z210" s="245"/>
      <c r="AA210" s="245"/>
      <c r="AB210" s="245"/>
      <c r="AC210" s="245"/>
      <c r="AD210" s="245"/>
      <c r="AE210" s="245"/>
      <c r="AF210" s="245"/>
      <c r="AG210" s="245"/>
      <c r="AH210" s="245"/>
      <c r="AI210" s="245"/>
      <c r="AJ210" s="245"/>
      <c r="AK210" s="245"/>
      <c r="AL210" s="245"/>
      <c r="AM210" s="245"/>
      <c r="AN210" s="245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5"/>
      <c r="BC210" s="245"/>
      <c r="BD210" s="245"/>
      <c r="BE210" s="245"/>
      <c r="BF210" s="245"/>
      <c r="BG210" s="245"/>
      <c r="BH210" s="245"/>
      <c r="BI210" s="245"/>
      <c r="BJ210" s="245"/>
      <c r="BK210" s="245"/>
      <c r="BL210" s="245"/>
      <c r="BM210" s="245"/>
      <c r="BN210" s="245"/>
    </row>
    <row r="211" spans="1:66" s="118" customFormat="1" ht="21" customHeight="1">
      <c r="A211" s="239"/>
      <c r="B211" s="240"/>
      <c r="C211" s="240" t="s">
        <v>22</v>
      </c>
      <c r="D211" s="240" t="s">
        <v>23</v>
      </c>
      <c r="E211" s="240"/>
      <c r="F211" s="251"/>
      <c r="G211" s="252"/>
      <c r="H211" s="252">
        <f>H212+H219+H229+H258+H280+H288</f>
        <v>0</v>
      </c>
      <c r="I211" s="253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117"/>
      <c r="AM211" s="117"/>
      <c r="AN211" s="117"/>
      <c r="AO211" s="117"/>
      <c r="AP211" s="117"/>
      <c r="AQ211" s="117"/>
      <c r="AR211" s="117"/>
      <c r="AS211" s="117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  <c r="BH211" s="117"/>
      <c r="BI211" s="117"/>
      <c r="BJ211" s="117"/>
      <c r="BK211" s="117"/>
      <c r="BL211" s="117"/>
      <c r="BM211" s="117"/>
      <c r="BN211" s="117"/>
    </row>
    <row r="212" spans="1:66" s="72" customFormat="1" ht="13.5" customHeight="1">
      <c r="A212" s="254"/>
      <c r="B212" s="255"/>
      <c r="C212" s="255" t="s">
        <v>61</v>
      </c>
      <c r="D212" s="255" t="s">
        <v>35</v>
      </c>
      <c r="E212" s="255"/>
      <c r="F212" s="256"/>
      <c r="G212" s="257"/>
      <c r="H212" s="257">
        <f>SUM(H213:H218)</f>
        <v>0</v>
      </c>
      <c r="I212" s="238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G212" s="71"/>
      <c r="AH212" s="71"/>
      <c r="AI212" s="71"/>
      <c r="AJ212" s="71"/>
      <c r="AK212" s="71"/>
      <c r="AL212" s="71"/>
      <c r="AM212" s="71"/>
      <c r="AN212" s="71"/>
      <c r="AO212" s="71"/>
      <c r="AP212" s="71"/>
      <c r="AQ212" s="71"/>
      <c r="AR212" s="71"/>
      <c r="AS212" s="71"/>
      <c r="AT212" s="71"/>
      <c r="AU212" s="71"/>
      <c r="AV212" s="71"/>
      <c r="AW212" s="71"/>
      <c r="AX212" s="71"/>
      <c r="AY212" s="71"/>
      <c r="AZ212" s="71"/>
      <c r="BA212" s="71"/>
      <c r="BB212" s="71"/>
      <c r="BC212" s="71"/>
      <c r="BD212" s="71"/>
      <c r="BE212" s="71"/>
      <c r="BF212" s="71"/>
      <c r="BG212" s="71"/>
      <c r="BH212" s="71"/>
      <c r="BI212" s="71"/>
      <c r="BJ212" s="71"/>
      <c r="BK212" s="71"/>
      <c r="BL212" s="71"/>
      <c r="BM212" s="71"/>
      <c r="BN212" s="71"/>
    </row>
    <row r="213" spans="1:66" s="72" customFormat="1" ht="13.5" customHeight="1">
      <c r="A213" s="73">
        <v>40</v>
      </c>
      <c r="B213" s="74" t="s">
        <v>32</v>
      </c>
      <c r="C213" s="75" t="s">
        <v>108</v>
      </c>
      <c r="D213" s="75" t="s">
        <v>109</v>
      </c>
      <c r="E213" s="75" t="s">
        <v>42</v>
      </c>
      <c r="F213" s="105">
        <f>SUM(F214:F214)</f>
        <v>1</v>
      </c>
      <c r="G213" s="339"/>
      <c r="H213" s="77">
        <f>F213*G213</f>
        <v>0</v>
      </c>
      <c r="I213" s="78" t="s">
        <v>222</v>
      </c>
      <c r="J213" s="258"/>
      <c r="K213" s="93"/>
      <c r="L213" s="259"/>
      <c r="M213" s="224"/>
      <c r="N213" s="260"/>
      <c r="O213" s="93"/>
      <c r="P213" s="93"/>
      <c r="Q213" s="93"/>
      <c r="R213" s="26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G213" s="71"/>
      <c r="AH213" s="71"/>
      <c r="AI213" s="71"/>
      <c r="AJ213" s="71"/>
      <c r="AK213" s="7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  <c r="AW213" s="71"/>
      <c r="AX213" s="71"/>
      <c r="AY213" s="71"/>
      <c r="AZ213" s="71"/>
      <c r="BA213" s="71"/>
      <c r="BB213" s="71"/>
      <c r="BC213" s="71"/>
      <c r="BD213" s="71"/>
      <c r="BE213" s="71"/>
      <c r="BF213" s="71"/>
      <c r="BG213" s="71"/>
      <c r="BH213" s="71"/>
      <c r="BI213" s="71"/>
      <c r="BJ213" s="71"/>
      <c r="BK213" s="71"/>
      <c r="BL213" s="71"/>
      <c r="BM213" s="71"/>
      <c r="BN213" s="71"/>
    </row>
    <row r="214" spans="1:66" s="72" customFormat="1" ht="13.5" customHeight="1">
      <c r="A214" s="73"/>
      <c r="B214" s="75"/>
      <c r="C214" s="75"/>
      <c r="D214" s="82" t="s">
        <v>172</v>
      </c>
      <c r="E214" s="75"/>
      <c r="F214" s="153">
        <v>1</v>
      </c>
      <c r="G214" s="77"/>
      <c r="H214" s="77"/>
      <c r="I214" s="122"/>
      <c r="J214" s="262"/>
      <c r="K214" s="71"/>
      <c r="L214" s="71"/>
      <c r="M214" s="262"/>
      <c r="N214" s="71"/>
      <c r="O214" s="71"/>
      <c r="P214" s="71"/>
      <c r="Q214" s="71"/>
      <c r="R214" s="263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71"/>
      <c r="AL214" s="71"/>
      <c r="AM214" s="71"/>
      <c r="AN214" s="71"/>
      <c r="AO214" s="71"/>
      <c r="AP214" s="71"/>
      <c r="AQ214" s="71"/>
      <c r="AR214" s="71"/>
      <c r="AS214" s="71"/>
      <c r="AT214" s="71"/>
      <c r="AU214" s="71"/>
      <c r="AV214" s="71"/>
      <c r="AW214" s="71"/>
      <c r="AX214" s="71"/>
      <c r="AY214" s="71"/>
      <c r="AZ214" s="71"/>
      <c r="BA214" s="71"/>
      <c r="BB214" s="71"/>
      <c r="BC214" s="71"/>
      <c r="BD214" s="71"/>
      <c r="BE214" s="71"/>
      <c r="BF214" s="71"/>
      <c r="BG214" s="71"/>
      <c r="BH214" s="71"/>
      <c r="BI214" s="71"/>
      <c r="BJ214" s="71"/>
      <c r="BK214" s="71"/>
      <c r="BL214" s="71"/>
      <c r="BM214" s="71"/>
      <c r="BN214" s="71"/>
    </row>
    <row r="215" spans="1:66" s="72" customFormat="1" ht="40.5" customHeight="1">
      <c r="A215" s="73"/>
      <c r="B215" s="75"/>
      <c r="C215" s="75"/>
      <c r="D215" s="82" t="s">
        <v>72</v>
      </c>
      <c r="E215" s="75"/>
      <c r="F215" s="70"/>
      <c r="G215" s="77"/>
      <c r="H215" s="77"/>
      <c r="I215" s="122"/>
      <c r="J215" s="262"/>
      <c r="K215" s="71"/>
      <c r="L215" s="71"/>
      <c r="M215" s="71"/>
      <c r="N215" s="71"/>
      <c r="O215" s="71"/>
      <c r="P215" s="71"/>
      <c r="Q215" s="71"/>
      <c r="R215" s="263"/>
      <c r="S215" s="71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  <c r="AE215" s="71"/>
      <c r="AF215" s="71"/>
      <c r="AG215" s="71"/>
      <c r="AH215" s="71"/>
      <c r="AI215" s="71"/>
      <c r="AJ215" s="71"/>
      <c r="AK215" s="71"/>
      <c r="AL215" s="71"/>
      <c r="AM215" s="71"/>
      <c r="AN215" s="71"/>
      <c r="AO215" s="71"/>
      <c r="AP215" s="71"/>
      <c r="AQ215" s="71"/>
      <c r="AR215" s="71"/>
      <c r="AS215" s="71"/>
      <c r="AT215" s="71"/>
      <c r="AU215" s="71"/>
      <c r="AV215" s="71"/>
      <c r="AW215" s="71"/>
      <c r="AX215" s="71"/>
      <c r="AY215" s="71"/>
      <c r="AZ215" s="71"/>
      <c r="BA215" s="71"/>
      <c r="BB215" s="71"/>
      <c r="BC215" s="71"/>
      <c r="BD215" s="71"/>
      <c r="BE215" s="71"/>
      <c r="BF215" s="71"/>
      <c r="BG215" s="71"/>
      <c r="BH215" s="71"/>
      <c r="BI215" s="71"/>
      <c r="BJ215" s="71"/>
      <c r="BK215" s="71"/>
      <c r="BL215" s="71"/>
      <c r="BM215" s="71"/>
      <c r="BN215" s="71"/>
    </row>
    <row r="216" spans="1:66" s="72" customFormat="1" ht="13.5" customHeight="1">
      <c r="A216" s="101">
        <v>41</v>
      </c>
      <c r="B216" s="104" t="s">
        <v>53</v>
      </c>
      <c r="C216" s="104" t="s">
        <v>59</v>
      </c>
      <c r="D216" s="104" t="s">
        <v>60</v>
      </c>
      <c r="E216" s="104" t="s">
        <v>38</v>
      </c>
      <c r="F216" s="264">
        <f>SUM(F217:F217)</f>
        <v>1</v>
      </c>
      <c r="G216" s="341"/>
      <c r="H216" s="106">
        <f>F216*G216</f>
        <v>0</v>
      </c>
      <c r="I216" s="78" t="s">
        <v>216</v>
      </c>
      <c r="J216" s="262"/>
      <c r="K216" s="71"/>
      <c r="L216" s="71"/>
      <c r="M216" s="71"/>
      <c r="N216" s="71"/>
      <c r="O216" s="71"/>
      <c r="P216" s="71"/>
      <c r="Q216" s="71"/>
      <c r="R216" s="263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  <c r="AL216" s="71"/>
      <c r="AM216" s="71"/>
      <c r="AN216" s="71"/>
      <c r="AO216" s="71"/>
      <c r="AP216" s="71"/>
      <c r="AQ216" s="71"/>
      <c r="AR216" s="71"/>
      <c r="AS216" s="71"/>
      <c r="AT216" s="71"/>
      <c r="AU216" s="71"/>
      <c r="AV216" s="71"/>
      <c r="AW216" s="71"/>
      <c r="AX216" s="71"/>
      <c r="AY216" s="71"/>
      <c r="AZ216" s="71"/>
      <c r="BA216" s="71"/>
      <c r="BB216" s="71"/>
      <c r="BC216" s="71"/>
      <c r="BD216" s="71"/>
      <c r="BE216" s="71"/>
      <c r="BF216" s="71"/>
      <c r="BG216" s="71"/>
      <c r="BH216" s="71"/>
      <c r="BI216" s="71"/>
      <c r="BJ216" s="71"/>
      <c r="BK216" s="71"/>
      <c r="BL216" s="71"/>
      <c r="BM216" s="71"/>
      <c r="BN216" s="71"/>
    </row>
    <row r="217" spans="1:66" s="72" customFormat="1" ht="13.5" customHeight="1">
      <c r="A217" s="113"/>
      <c r="B217" s="114"/>
      <c r="C217" s="114"/>
      <c r="D217" s="152" t="s">
        <v>110</v>
      </c>
      <c r="E217" s="114"/>
      <c r="F217" s="153">
        <v>1</v>
      </c>
      <c r="G217" s="115"/>
      <c r="H217" s="106"/>
      <c r="I217" s="116"/>
      <c r="J217" s="262"/>
      <c r="K217" s="71"/>
      <c r="L217" s="71"/>
      <c r="M217" s="71"/>
      <c r="N217" s="71"/>
      <c r="O217" s="71"/>
      <c r="P217" s="71"/>
      <c r="Q217" s="71"/>
      <c r="R217" s="263"/>
      <c r="S217" s="71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  <c r="AE217" s="71"/>
      <c r="AF217" s="71"/>
      <c r="AG217" s="71"/>
      <c r="AH217" s="71"/>
      <c r="AI217" s="71"/>
      <c r="AJ217" s="71"/>
      <c r="AK217" s="71"/>
      <c r="AL217" s="71"/>
      <c r="AM217" s="71"/>
      <c r="AN217" s="71"/>
      <c r="AO217" s="71"/>
      <c r="AP217" s="71"/>
      <c r="AQ217" s="71"/>
      <c r="AR217" s="71"/>
      <c r="AS217" s="71"/>
      <c r="AT217" s="71"/>
      <c r="AU217" s="71"/>
      <c r="AV217" s="71"/>
      <c r="AW217" s="71"/>
      <c r="AX217" s="71"/>
      <c r="AY217" s="71"/>
      <c r="AZ217" s="71"/>
      <c r="BA217" s="71"/>
      <c r="BB217" s="71"/>
      <c r="BC217" s="71"/>
      <c r="BD217" s="71"/>
      <c r="BE217" s="71"/>
      <c r="BF217" s="71"/>
      <c r="BG217" s="71"/>
      <c r="BH217" s="71"/>
      <c r="BI217" s="71"/>
      <c r="BJ217" s="71"/>
      <c r="BK217" s="71"/>
      <c r="BL217" s="71"/>
      <c r="BM217" s="71"/>
      <c r="BN217" s="71"/>
    </row>
    <row r="218" spans="1:66" s="72" customFormat="1" ht="13.5" customHeight="1">
      <c r="A218" s="113"/>
      <c r="B218" s="114"/>
      <c r="C218" s="114"/>
      <c r="D218" s="152" t="s">
        <v>57</v>
      </c>
      <c r="E218" s="114"/>
      <c r="F218" s="153"/>
      <c r="G218" s="115"/>
      <c r="H218" s="106"/>
      <c r="I218" s="116"/>
      <c r="J218" s="262"/>
      <c r="K218" s="71"/>
      <c r="L218" s="71"/>
      <c r="M218" s="71"/>
      <c r="N218" s="71"/>
      <c r="O218" s="71"/>
      <c r="P218" s="71"/>
      <c r="Q218" s="71"/>
      <c r="R218" s="263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G218" s="71"/>
      <c r="AH218" s="71"/>
      <c r="AI218" s="71"/>
      <c r="AJ218" s="71"/>
      <c r="AK218" s="71"/>
      <c r="AL218" s="71"/>
      <c r="AM218" s="71"/>
      <c r="AN218" s="71"/>
      <c r="AO218" s="71"/>
      <c r="AP218" s="71"/>
      <c r="AQ218" s="71"/>
      <c r="AR218" s="71"/>
      <c r="AS218" s="71"/>
      <c r="AT218" s="71"/>
      <c r="AU218" s="71"/>
      <c r="AV218" s="71"/>
      <c r="AW218" s="71"/>
      <c r="AX218" s="71"/>
      <c r="AY218" s="71"/>
      <c r="AZ218" s="71"/>
      <c r="BA218" s="71"/>
      <c r="BB218" s="71"/>
      <c r="BC218" s="71"/>
      <c r="BD218" s="71"/>
      <c r="BE218" s="71"/>
      <c r="BF218" s="71"/>
      <c r="BG218" s="71"/>
      <c r="BH218" s="71"/>
      <c r="BI218" s="71"/>
      <c r="BJ218" s="71"/>
      <c r="BK218" s="71"/>
      <c r="BL218" s="71"/>
      <c r="BM218" s="71"/>
      <c r="BN218" s="71"/>
    </row>
    <row r="219" spans="1:66" s="72" customFormat="1" ht="13.5" customHeight="1">
      <c r="A219" s="254"/>
      <c r="B219" s="255"/>
      <c r="C219" s="255" t="s">
        <v>43</v>
      </c>
      <c r="D219" s="255" t="s">
        <v>28</v>
      </c>
      <c r="E219" s="255"/>
      <c r="F219" s="256"/>
      <c r="G219" s="257"/>
      <c r="H219" s="257">
        <f>SUM(H220:H228)</f>
        <v>0</v>
      </c>
      <c r="I219" s="238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  <c r="AE219" s="71"/>
      <c r="AF219" s="71"/>
      <c r="AG219" s="71"/>
      <c r="AH219" s="71"/>
      <c r="AI219" s="71"/>
      <c r="AJ219" s="71"/>
      <c r="AK219" s="71"/>
      <c r="AL219" s="71"/>
      <c r="AM219" s="71"/>
      <c r="AN219" s="71"/>
      <c r="AO219" s="71"/>
      <c r="AP219" s="71"/>
      <c r="AQ219" s="71"/>
      <c r="AR219" s="71"/>
      <c r="AS219" s="71"/>
      <c r="AT219" s="71"/>
      <c r="AU219" s="71"/>
      <c r="AV219" s="71"/>
      <c r="AW219" s="71"/>
      <c r="AX219" s="71"/>
      <c r="AY219" s="71"/>
      <c r="AZ219" s="71"/>
      <c r="BA219" s="71"/>
      <c r="BB219" s="71"/>
      <c r="BC219" s="71"/>
      <c r="BD219" s="71"/>
      <c r="BE219" s="71"/>
      <c r="BF219" s="71"/>
      <c r="BG219" s="71"/>
      <c r="BH219" s="71"/>
      <c r="BI219" s="71"/>
      <c r="BJ219" s="71"/>
      <c r="BK219" s="71"/>
      <c r="BL219" s="71"/>
      <c r="BM219" s="71"/>
      <c r="BN219" s="71"/>
    </row>
    <row r="220" spans="1:66" s="269" customFormat="1" ht="13.5" customHeight="1">
      <c r="A220" s="73">
        <v>42</v>
      </c>
      <c r="B220" s="74" t="s">
        <v>43</v>
      </c>
      <c r="C220" s="265">
        <v>763111812</v>
      </c>
      <c r="D220" s="75" t="s">
        <v>100</v>
      </c>
      <c r="E220" s="266" t="s">
        <v>20</v>
      </c>
      <c r="F220" s="264">
        <f>SUM(F221:F221)</f>
        <v>10</v>
      </c>
      <c r="G220" s="347"/>
      <c r="H220" s="77">
        <f>F220*G220</f>
        <v>0</v>
      </c>
      <c r="I220" s="78" t="s">
        <v>216</v>
      </c>
      <c r="J220" s="148"/>
      <c r="K220" s="189"/>
      <c r="L220" s="189"/>
      <c r="M220" s="189"/>
      <c r="N220" s="189"/>
      <c r="O220" s="267"/>
      <c r="P220" s="148"/>
      <c r="Q220" s="268"/>
      <c r="R220" s="268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</row>
    <row r="221" spans="1:66" s="269" customFormat="1" ht="13.5" customHeight="1">
      <c r="A221" s="73"/>
      <c r="B221" s="74"/>
      <c r="C221" s="270"/>
      <c r="D221" s="120" t="s">
        <v>114</v>
      </c>
      <c r="E221" s="266"/>
      <c r="F221" s="86">
        <f>10</f>
        <v>10</v>
      </c>
      <c r="G221" s="271"/>
      <c r="H221" s="77"/>
      <c r="I221" s="122"/>
      <c r="J221" s="231"/>
      <c r="K221" s="189"/>
      <c r="L221" s="189"/>
      <c r="M221" s="189"/>
      <c r="N221" s="189"/>
      <c r="O221" s="189"/>
      <c r="P221" s="189"/>
      <c r="Q221" s="268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</row>
    <row r="222" spans="1:66" s="72" customFormat="1" ht="13.5" customHeight="1">
      <c r="A222" s="135"/>
      <c r="B222" s="136"/>
      <c r="C222" s="136"/>
      <c r="D222" s="82" t="s">
        <v>101</v>
      </c>
      <c r="E222" s="136"/>
      <c r="F222" s="86"/>
      <c r="G222" s="137"/>
      <c r="H222" s="77"/>
      <c r="I222" s="70"/>
      <c r="J222" s="134"/>
      <c r="K222" s="71"/>
      <c r="L222" s="71"/>
      <c r="M222" s="71"/>
      <c r="N222" s="71"/>
      <c r="O222" s="71"/>
      <c r="P222" s="71"/>
      <c r="Q222" s="272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71"/>
      <c r="AG222" s="71"/>
      <c r="AH222" s="71"/>
      <c r="AI222" s="71"/>
      <c r="AJ222" s="71"/>
      <c r="AK222" s="71"/>
      <c r="AL222" s="71"/>
      <c r="AM222" s="71"/>
      <c r="AN222" s="71"/>
      <c r="AO222" s="71"/>
      <c r="AP222" s="71"/>
      <c r="AQ222" s="71"/>
      <c r="AR222" s="71"/>
      <c r="AS222" s="71"/>
      <c r="AT222" s="71"/>
      <c r="AU222" s="71"/>
      <c r="AV222" s="71"/>
      <c r="AW222" s="71"/>
      <c r="AX222" s="71"/>
      <c r="AY222" s="71"/>
      <c r="AZ222" s="71"/>
      <c r="BA222" s="71"/>
      <c r="BB222" s="71"/>
      <c r="BC222" s="71"/>
      <c r="BD222" s="71"/>
      <c r="BE222" s="71"/>
      <c r="BF222" s="71"/>
      <c r="BG222" s="71"/>
      <c r="BH222" s="71"/>
      <c r="BI222" s="71"/>
      <c r="BJ222" s="71"/>
      <c r="BK222" s="71"/>
      <c r="BL222" s="71"/>
      <c r="BM222" s="71"/>
      <c r="BN222" s="71"/>
    </row>
    <row r="223" spans="1:66" s="269" customFormat="1" ht="27" customHeight="1">
      <c r="A223" s="73">
        <v>43</v>
      </c>
      <c r="B223" s="74" t="s">
        <v>43</v>
      </c>
      <c r="C223" s="265">
        <v>763121822</v>
      </c>
      <c r="D223" s="75" t="s">
        <v>102</v>
      </c>
      <c r="E223" s="266" t="s">
        <v>20</v>
      </c>
      <c r="F223" s="264">
        <f>SUM(F224:F224)</f>
        <v>18.3</v>
      </c>
      <c r="G223" s="347"/>
      <c r="H223" s="77">
        <f>F223*G223</f>
        <v>0</v>
      </c>
      <c r="I223" s="78" t="s">
        <v>216</v>
      </c>
      <c r="J223" s="148"/>
      <c r="K223" s="189"/>
      <c r="L223" s="189"/>
      <c r="M223" s="189"/>
      <c r="N223" s="189"/>
      <c r="O223" s="267"/>
      <c r="P223" s="148"/>
      <c r="Q223" s="268"/>
      <c r="R223" s="268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</row>
    <row r="224" spans="1:66" s="269" customFormat="1" ht="27" customHeight="1">
      <c r="A224" s="73"/>
      <c r="B224" s="74"/>
      <c r="C224" s="270"/>
      <c r="D224" s="120" t="s">
        <v>203</v>
      </c>
      <c r="E224" s="266"/>
      <c r="F224" s="86">
        <f>18.3</f>
        <v>18.3</v>
      </c>
      <c r="G224" s="271"/>
      <c r="H224" s="77"/>
      <c r="I224" s="122"/>
      <c r="J224" s="231"/>
      <c r="K224" s="189"/>
      <c r="L224" s="189"/>
      <c r="M224" s="189"/>
      <c r="N224" s="189"/>
      <c r="O224" s="189"/>
      <c r="P224" s="189"/>
      <c r="Q224" s="268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</row>
    <row r="225" spans="1:66" s="72" customFormat="1" ht="13.5" customHeight="1">
      <c r="A225" s="135"/>
      <c r="B225" s="136"/>
      <c r="C225" s="136"/>
      <c r="D225" s="82" t="s">
        <v>101</v>
      </c>
      <c r="E225" s="136"/>
      <c r="F225" s="86"/>
      <c r="G225" s="137"/>
      <c r="H225" s="77"/>
      <c r="I225" s="70"/>
      <c r="J225" s="71"/>
      <c r="K225" s="71"/>
      <c r="L225" s="71"/>
      <c r="M225" s="71"/>
      <c r="N225" s="71"/>
      <c r="O225" s="134"/>
      <c r="P225" s="71"/>
      <c r="Q225" s="272"/>
      <c r="R225" s="71"/>
      <c r="S225" s="71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  <c r="AE225" s="71"/>
      <c r="AF225" s="71"/>
      <c r="AG225" s="71"/>
      <c r="AH225" s="71"/>
      <c r="AI225" s="71"/>
      <c r="AJ225" s="71"/>
      <c r="AK225" s="71"/>
      <c r="AL225" s="71"/>
      <c r="AM225" s="71"/>
      <c r="AN225" s="71"/>
      <c r="AO225" s="71"/>
      <c r="AP225" s="71"/>
      <c r="AQ225" s="71"/>
      <c r="AR225" s="71"/>
      <c r="AS225" s="71"/>
      <c r="AT225" s="71"/>
      <c r="AU225" s="71"/>
      <c r="AV225" s="71"/>
      <c r="AW225" s="71"/>
      <c r="AX225" s="71"/>
      <c r="AY225" s="71"/>
      <c r="AZ225" s="71"/>
      <c r="BA225" s="71"/>
      <c r="BB225" s="71"/>
      <c r="BC225" s="71"/>
      <c r="BD225" s="71"/>
      <c r="BE225" s="71"/>
      <c r="BF225" s="71"/>
      <c r="BG225" s="71"/>
      <c r="BH225" s="71"/>
      <c r="BI225" s="71"/>
      <c r="BJ225" s="71"/>
      <c r="BK225" s="71"/>
      <c r="BL225" s="71"/>
      <c r="BM225" s="71"/>
      <c r="BN225" s="71"/>
    </row>
    <row r="226" spans="1:66" s="72" customFormat="1" ht="13.5" customHeight="1">
      <c r="A226" s="101">
        <v>44</v>
      </c>
      <c r="B226" s="104" t="s">
        <v>53</v>
      </c>
      <c r="C226" s="104" t="s">
        <v>59</v>
      </c>
      <c r="D226" s="104" t="s">
        <v>60</v>
      </c>
      <c r="E226" s="104" t="s">
        <v>38</v>
      </c>
      <c r="F226" s="264">
        <f>SUM(F227:F227)</f>
        <v>2</v>
      </c>
      <c r="G226" s="341"/>
      <c r="H226" s="106">
        <f>F226*G226</f>
        <v>0</v>
      </c>
      <c r="I226" s="78" t="s">
        <v>216</v>
      </c>
      <c r="J226" s="262"/>
      <c r="K226" s="71"/>
      <c r="L226" s="71"/>
      <c r="M226" s="71"/>
      <c r="N226" s="71"/>
      <c r="O226" s="71"/>
      <c r="P226" s="71"/>
      <c r="Q226" s="71"/>
      <c r="R226" s="263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  <c r="AC226" s="71"/>
      <c r="AD226" s="71"/>
      <c r="AE226" s="71"/>
      <c r="AF226" s="71"/>
      <c r="AG226" s="71"/>
      <c r="AH226" s="71"/>
      <c r="AI226" s="71"/>
      <c r="AJ226" s="71"/>
      <c r="AK226" s="71"/>
      <c r="AL226" s="71"/>
      <c r="AM226" s="71"/>
      <c r="AN226" s="71"/>
      <c r="AO226" s="71"/>
      <c r="AP226" s="71"/>
      <c r="AQ226" s="71"/>
      <c r="AR226" s="71"/>
      <c r="AS226" s="71"/>
      <c r="AT226" s="71"/>
      <c r="AU226" s="71"/>
      <c r="AV226" s="71"/>
      <c r="AW226" s="71"/>
      <c r="AX226" s="71"/>
      <c r="AY226" s="71"/>
      <c r="AZ226" s="71"/>
      <c r="BA226" s="71"/>
      <c r="BB226" s="71"/>
      <c r="BC226" s="71"/>
      <c r="BD226" s="71"/>
      <c r="BE226" s="71"/>
      <c r="BF226" s="71"/>
      <c r="BG226" s="71"/>
      <c r="BH226" s="71"/>
      <c r="BI226" s="71"/>
      <c r="BJ226" s="71"/>
      <c r="BK226" s="71"/>
      <c r="BL226" s="71"/>
      <c r="BM226" s="71"/>
      <c r="BN226" s="71"/>
    </row>
    <row r="227" spans="1:66" s="72" customFormat="1" ht="13.5" customHeight="1">
      <c r="A227" s="113"/>
      <c r="B227" s="114"/>
      <c r="C227" s="114"/>
      <c r="D227" s="152" t="s">
        <v>107</v>
      </c>
      <c r="E227" s="114"/>
      <c r="F227" s="153">
        <v>2</v>
      </c>
      <c r="G227" s="115"/>
      <c r="H227" s="106"/>
      <c r="I227" s="116"/>
      <c r="J227" s="262"/>
      <c r="K227" s="71"/>
      <c r="L227" s="71"/>
      <c r="M227" s="71"/>
      <c r="N227" s="71"/>
      <c r="O227" s="71"/>
      <c r="P227" s="71"/>
      <c r="Q227" s="71"/>
      <c r="R227" s="263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1"/>
      <c r="AH227" s="71"/>
      <c r="AI227" s="71"/>
      <c r="AJ227" s="71"/>
      <c r="AK227" s="71"/>
      <c r="AL227" s="71"/>
      <c r="AM227" s="71"/>
      <c r="AN227" s="71"/>
      <c r="AO227" s="71"/>
      <c r="AP227" s="71"/>
      <c r="AQ227" s="71"/>
      <c r="AR227" s="71"/>
      <c r="AS227" s="71"/>
      <c r="AT227" s="71"/>
      <c r="AU227" s="71"/>
      <c r="AV227" s="71"/>
      <c r="AW227" s="71"/>
      <c r="AX227" s="71"/>
      <c r="AY227" s="71"/>
      <c r="AZ227" s="71"/>
      <c r="BA227" s="71"/>
      <c r="BB227" s="71"/>
      <c r="BC227" s="71"/>
      <c r="BD227" s="71"/>
      <c r="BE227" s="71"/>
      <c r="BF227" s="71"/>
      <c r="BG227" s="71"/>
      <c r="BH227" s="71"/>
      <c r="BI227" s="71"/>
      <c r="BJ227" s="71"/>
      <c r="BK227" s="71"/>
      <c r="BL227" s="71"/>
      <c r="BM227" s="71"/>
      <c r="BN227" s="71"/>
    </row>
    <row r="228" spans="1:66" s="72" customFormat="1" ht="13.5" customHeight="1">
      <c r="A228" s="113"/>
      <c r="B228" s="114"/>
      <c r="C228" s="114"/>
      <c r="D228" s="152" t="s">
        <v>57</v>
      </c>
      <c r="E228" s="114"/>
      <c r="F228" s="153"/>
      <c r="G228" s="115"/>
      <c r="H228" s="106"/>
      <c r="I228" s="116"/>
      <c r="J228" s="262"/>
      <c r="K228" s="71"/>
      <c r="L228" s="71"/>
      <c r="M228" s="71"/>
      <c r="N228" s="71"/>
      <c r="O228" s="71"/>
      <c r="P228" s="71"/>
      <c r="Q228" s="71"/>
      <c r="R228" s="263"/>
      <c r="S228" s="71"/>
      <c r="T228" s="71"/>
      <c r="U228" s="71"/>
      <c r="V228" s="71"/>
      <c r="W228" s="71"/>
      <c r="X228" s="71"/>
      <c r="Y228" s="71"/>
      <c r="Z228" s="71"/>
      <c r="AA228" s="71"/>
      <c r="AB228" s="71"/>
      <c r="AC228" s="71"/>
      <c r="AD228" s="71"/>
      <c r="AE228" s="71"/>
      <c r="AF228" s="71"/>
      <c r="AG228" s="71"/>
      <c r="AH228" s="71"/>
      <c r="AI228" s="71"/>
      <c r="AJ228" s="71"/>
      <c r="AK228" s="71"/>
      <c r="AL228" s="71"/>
      <c r="AM228" s="71"/>
      <c r="AN228" s="71"/>
      <c r="AO228" s="71"/>
      <c r="AP228" s="71"/>
      <c r="AQ228" s="71"/>
      <c r="AR228" s="71"/>
      <c r="AS228" s="71"/>
      <c r="AT228" s="71"/>
      <c r="AU228" s="71"/>
      <c r="AV228" s="71"/>
      <c r="AW228" s="71"/>
      <c r="AX228" s="71"/>
      <c r="AY228" s="71"/>
      <c r="AZ228" s="71"/>
      <c r="BA228" s="71"/>
      <c r="BB228" s="71"/>
      <c r="BC228" s="71"/>
      <c r="BD228" s="71"/>
      <c r="BE228" s="71"/>
      <c r="BF228" s="71"/>
      <c r="BG228" s="71"/>
      <c r="BH228" s="71"/>
      <c r="BI228" s="71"/>
      <c r="BJ228" s="71"/>
      <c r="BK228" s="71"/>
      <c r="BL228" s="71"/>
      <c r="BM228" s="71"/>
      <c r="BN228" s="71"/>
    </row>
    <row r="229" spans="1:66" s="246" customFormat="1" ht="13.5" customHeight="1">
      <c r="A229" s="239"/>
      <c r="B229" s="240"/>
      <c r="C229" s="240">
        <v>766</v>
      </c>
      <c r="D229" s="240" t="s">
        <v>29</v>
      </c>
      <c r="E229" s="240"/>
      <c r="F229" s="273"/>
      <c r="G229" s="252"/>
      <c r="H229" s="252">
        <f>SUM(H230:H257)</f>
        <v>0</v>
      </c>
      <c r="I229" s="253"/>
      <c r="J229" s="274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  <c r="X229" s="245"/>
      <c r="Y229" s="245"/>
      <c r="Z229" s="245"/>
      <c r="AA229" s="245"/>
      <c r="AB229" s="245"/>
      <c r="AC229" s="245"/>
      <c r="AD229" s="245"/>
      <c r="AE229" s="245"/>
      <c r="AF229" s="245"/>
      <c r="AG229" s="245"/>
      <c r="AH229" s="245"/>
      <c r="AI229" s="245"/>
      <c r="AJ229" s="245"/>
      <c r="AK229" s="245"/>
      <c r="AL229" s="245"/>
      <c r="AM229" s="245"/>
      <c r="AN229" s="245"/>
      <c r="AO229" s="245"/>
      <c r="AP229" s="245"/>
      <c r="AQ229" s="245"/>
      <c r="AR229" s="245"/>
      <c r="AS229" s="245"/>
      <c r="AT229" s="245"/>
      <c r="AU229" s="245"/>
      <c r="AV229" s="245"/>
      <c r="AW229" s="245"/>
      <c r="AX229" s="245"/>
      <c r="AY229" s="245"/>
      <c r="AZ229" s="245"/>
      <c r="BA229" s="245"/>
      <c r="BB229" s="245"/>
      <c r="BC229" s="245"/>
      <c r="BD229" s="245"/>
      <c r="BE229" s="245"/>
      <c r="BF229" s="245"/>
      <c r="BG229" s="245"/>
      <c r="BH229" s="245"/>
      <c r="BI229" s="245"/>
      <c r="BJ229" s="245"/>
      <c r="BK229" s="245"/>
      <c r="BL229" s="245"/>
      <c r="BM229" s="245"/>
      <c r="BN229" s="245"/>
    </row>
    <row r="230" spans="1:66" s="246" customFormat="1" ht="13.5" customHeight="1">
      <c r="A230" s="73">
        <v>45</v>
      </c>
      <c r="B230" s="74" t="s">
        <v>120</v>
      </c>
      <c r="C230" s="265">
        <v>766441821</v>
      </c>
      <c r="D230" s="75" t="s">
        <v>223</v>
      </c>
      <c r="E230" s="266" t="s">
        <v>42</v>
      </c>
      <c r="F230" s="264">
        <f>SUM(F232:F250)</f>
        <v>59</v>
      </c>
      <c r="G230" s="347"/>
      <c r="H230" s="77">
        <f>F230*G230</f>
        <v>0</v>
      </c>
      <c r="I230" s="78" t="s">
        <v>216</v>
      </c>
      <c r="J230" s="275"/>
      <c r="K230" s="93"/>
      <c r="L230" s="93"/>
      <c r="M230" s="93"/>
      <c r="N230" s="93"/>
      <c r="O230" s="93"/>
      <c r="P230" s="93"/>
      <c r="Q230" s="93"/>
      <c r="R230" s="93"/>
      <c r="S230" s="245"/>
      <c r="T230" s="245"/>
      <c r="U230" s="245"/>
      <c r="V230" s="245"/>
      <c r="W230" s="245"/>
      <c r="X230" s="245"/>
      <c r="Y230" s="245"/>
      <c r="Z230" s="245"/>
      <c r="AA230" s="245"/>
      <c r="AB230" s="245"/>
      <c r="AC230" s="245"/>
      <c r="AD230" s="245"/>
      <c r="AE230" s="245"/>
      <c r="AF230" s="245"/>
      <c r="AG230" s="245"/>
      <c r="AH230" s="245"/>
      <c r="AI230" s="245"/>
      <c r="AJ230" s="245"/>
      <c r="AK230" s="245"/>
      <c r="AL230" s="245"/>
      <c r="AM230" s="245"/>
      <c r="AN230" s="245"/>
      <c r="AO230" s="245"/>
      <c r="AP230" s="245"/>
      <c r="AQ230" s="245"/>
      <c r="AR230" s="245"/>
      <c r="AS230" s="245"/>
      <c r="AT230" s="245"/>
      <c r="AU230" s="245"/>
      <c r="AV230" s="245"/>
      <c r="AW230" s="245"/>
      <c r="AX230" s="245"/>
      <c r="AY230" s="245"/>
      <c r="AZ230" s="245"/>
      <c r="BA230" s="245"/>
      <c r="BB230" s="245"/>
      <c r="BC230" s="245"/>
      <c r="BD230" s="245"/>
      <c r="BE230" s="245"/>
      <c r="BF230" s="245"/>
      <c r="BG230" s="245"/>
      <c r="BH230" s="245"/>
      <c r="BI230" s="245"/>
      <c r="BJ230" s="245"/>
      <c r="BK230" s="245"/>
      <c r="BL230" s="245"/>
      <c r="BM230" s="245"/>
      <c r="BN230" s="245"/>
    </row>
    <row r="231" spans="1:66" s="246" customFormat="1" ht="13.5" customHeight="1">
      <c r="A231" s="73"/>
      <c r="B231" s="74"/>
      <c r="C231" s="270"/>
      <c r="D231" s="120" t="s">
        <v>173</v>
      </c>
      <c r="E231" s="266"/>
      <c r="F231" s="245"/>
      <c r="G231" s="271"/>
      <c r="H231" s="77"/>
      <c r="I231" s="122"/>
      <c r="J231" s="274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  <c r="X231" s="245"/>
      <c r="Y231" s="245"/>
      <c r="Z231" s="245"/>
      <c r="AA231" s="245"/>
      <c r="AB231" s="245"/>
      <c r="AC231" s="245"/>
      <c r="AD231" s="245"/>
      <c r="AE231" s="245"/>
      <c r="AF231" s="245"/>
      <c r="AG231" s="245"/>
      <c r="AH231" s="245"/>
      <c r="AI231" s="245"/>
      <c r="AJ231" s="245"/>
      <c r="AK231" s="245"/>
      <c r="AL231" s="245"/>
      <c r="AM231" s="245"/>
      <c r="AN231" s="245"/>
      <c r="AO231" s="245"/>
      <c r="AP231" s="245"/>
      <c r="AQ231" s="245"/>
      <c r="AR231" s="245"/>
      <c r="AS231" s="245"/>
      <c r="AT231" s="245"/>
      <c r="AU231" s="245"/>
      <c r="AV231" s="245"/>
      <c r="AW231" s="245"/>
      <c r="AX231" s="245"/>
      <c r="AY231" s="245"/>
      <c r="AZ231" s="245"/>
      <c r="BA231" s="245"/>
      <c r="BB231" s="245"/>
      <c r="BC231" s="245"/>
      <c r="BD231" s="245"/>
      <c r="BE231" s="245"/>
      <c r="BF231" s="245"/>
      <c r="BG231" s="245"/>
      <c r="BH231" s="245"/>
      <c r="BI231" s="245"/>
      <c r="BJ231" s="245"/>
      <c r="BK231" s="245"/>
      <c r="BL231" s="245"/>
      <c r="BM231" s="245"/>
      <c r="BN231" s="245"/>
    </row>
    <row r="232" spans="1:66" s="246" customFormat="1" ht="13.5" customHeight="1">
      <c r="A232" s="73"/>
      <c r="B232" s="74"/>
      <c r="C232" s="270"/>
      <c r="D232" s="120" t="s">
        <v>174</v>
      </c>
      <c r="E232" s="266"/>
      <c r="F232" s="86">
        <f>2</f>
        <v>2</v>
      </c>
      <c r="G232" s="271"/>
      <c r="H232" s="77"/>
      <c r="I232" s="122"/>
      <c r="J232" s="274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  <c r="X232" s="245"/>
      <c r="Y232" s="245"/>
      <c r="Z232" s="245"/>
      <c r="AA232" s="245"/>
      <c r="AB232" s="245"/>
      <c r="AC232" s="245"/>
      <c r="AD232" s="245"/>
      <c r="AE232" s="245"/>
      <c r="AF232" s="245"/>
      <c r="AG232" s="245"/>
      <c r="AH232" s="245"/>
      <c r="AI232" s="245"/>
      <c r="AJ232" s="245"/>
      <c r="AK232" s="245"/>
      <c r="AL232" s="245"/>
      <c r="AM232" s="245"/>
      <c r="AN232" s="245"/>
      <c r="AO232" s="245"/>
      <c r="AP232" s="245"/>
      <c r="AQ232" s="245"/>
      <c r="AR232" s="245"/>
      <c r="AS232" s="245"/>
      <c r="AT232" s="245"/>
      <c r="AU232" s="245"/>
      <c r="AV232" s="245"/>
      <c r="AW232" s="245"/>
      <c r="AX232" s="245"/>
      <c r="AY232" s="245"/>
      <c r="AZ232" s="245"/>
      <c r="BA232" s="245"/>
      <c r="BB232" s="245"/>
      <c r="BC232" s="245"/>
      <c r="BD232" s="245"/>
      <c r="BE232" s="245"/>
      <c r="BF232" s="245"/>
      <c r="BG232" s="245"/>
      <c r="BH232" s="245"/>
      <c r="BI232" s="245"/>
      <c r="BJ232" s="245"/>
      <c r="BK232" s="245"/>
      <c r="BL232" s="245"/>
      <c r="BM232" s="245"/>
      <c r="BN232" s="245"/>
    </row>
    <row r="233" spans="1:66" s="246" customFormat="1" ht="13.5" customHeight="1">
      <c r="A233" s="73"/>
      <c r="B233" s="74"/>
      <c r="C233" s="270"/>
      <c r="D233" s="120" t="s">
        <v>177</v>
      </c>
      <c r="E233" s="266"/>
      <c r="F233" s="86">
        <f>4</f>
        <v>4</v>
      </c>
      <c r="G233" s="271"/>
      <c r="H233" s="77"/>
      <c r="I233" s="122"/>
      <c r="J233" s="274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  <c r="X233" s="245"/>
      <c r="Y233" s="245"/>
      <c r="Z233" s="245"/>
      <c r="AA233" s="245"/>
      <c r="AB233" s="245"/>
      <c r="AC233" s="245"/>
      <c r="AD233" s="245"/>
      <c r="AE233" s="245"/>
      <c r="AF233" s="245"/>
      <c r="AG233" s="245"/>
      <c r="AH233" s="245"/>
      <c r="AI233" s="245"/>
      <c r="AJ233" s="245"/>
      <c r="AK233" s="245"/>
      <c r="AL233" s="245"/>
      <c r="AM233" s="245"/>
      <c r="AN233" s="245"/>
      <c r="AO233" s="245"/>
      <c r="AP233" s="245"/>
      <c r="AQ233" s="245"/>
      <c r="AR233" s="245"/>
      <c r="AS233" s="245"/>
      <c r="AT233" s="245"/>
      <c r="AU233" s="245"/>
      <c r="AV233" s="245"/>
      <c r="AW233" s="245"/>
      <c r="AX233" s="245"/>
      <c r="AY233" s="245"/>
      <c r="AZ233" s="245"/>
      <c r="BA233" s="245"/>
      <c r="BB233" s="245"/>
      <c r="BC233" s="245"/>
      <c r="BD233" s="245"/>
      <c r="BE233" s="245"/>
      <c r="BF233" s="245"/>
      <c r="BG233" s="245"/>
      <c r="BH233" s="245"/>
      <c r="BI233" s="245"/>
      <c r="BJ233" s="245"/>
      <c r="BK233" s="245"/>
      <c r="BL233" s="245"/>
      <c r="BM233" s="245"/>
      <c r="BN233" s="245"/>
    </row>
    <row r="234" spans="1:66" s="246" customFormat="1" ht="13.5" customHeight="1">
      <c r="A234" s="73"/>
      <c r="B234" s="74"/>
      <c r="C234" s="270"/>
      <c r="D234" s="120" t="s">
        <v>178</v>
      </c>
      <c r="E234" s="266"/>
      <c r="F234" s="86">
        <f>6</f>
        <v>6</v>
      </c>
      <c r="G234" s="271"/>
      <c r="H234" s="77"/>
      <c r="I234" s="122"/>
      <c r="J234" s="274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  <c r="X234" s="245"/>
      <c r="Y234" s="245"/>
      <c r="Z234" s="245"/>
      <c r="AA234" s="245"/>
      <c r="AB234" s="245"/>
      <c r="AC234" s="245"/>
      <c r="AD234" s="245"/>
      <c r="AE234" s="245"/>
      <c r="AF234" s="245"/>
      <c r="AG234" s="245"/>
      <c r="AH234" s="245"/>
      <c r="AI234" s="245"/>
      <c r="AJ234" s="245"/>
      <c r="AK234" s="245"/>
      <c r="AL234" s="245"/>
      <c r="AM234" s="245"/>
      <c r="AN234" s="245"/>
      <c r="AO234" s="245"/>
      <c r="AP234" s="245"/>
      <c r="AQ234" s="245"/>
      <c r="AR234" s="245"/>
      <c r="AS234" s="245"/>
      <c r="AT234" s="245"/>
      <c r="AU234" s="245"/>
      <c r="AV234" s="245"/>
      <c r="AW234" s="245"/>
      <c r="AX234" s="245"/>
      <c r="AY234" s="245"/>
      <c r="AZ234" s="245"/>
      <c r="BA234" s="245"/>
      <c r="BB234" s="245"/>
      <c r="BC234" s="245"/>
      <c r="BD234" s="245"/>
      <c r="BE234" s="245"/>
      <c r="BF234" s="245"/>
      <c r="BG234" s="245"/>
      <c r="BH234" s="245"/>
      <c r="BI234" s="245"/>
      <c r="BJ234" s="245"/>
      <c r="BK234" s="245"/>
      <c r="BL234" s="245"/>
      <c r="BM234" s="245"/>
      <c r="BN234" s="245"/>
    </row>
    <row r="235" spans="1:66" s="246" customFormat="1" ht="13.5" customHeight="1">
      <c r="A235" s="73"/>
      <c r="B235" s="74"/>
      <c r="C235" s="270"/>
      <c r="D235" s="120" t="s">
        <v>179</v>
      </c>
      <c r="E235" s="266"/>
      <c r="F235" s="86">
        <f>4</f>
        <v>4</v>
      </c>
      <c r="G235" s="271"/>
      <c r="H235" s="77"/>
      <c r="I235" s="122"/>
      <c r="J235" s="274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  <c r="X235" s="245"/>
      <c r="Y235" s="245"/>
      <c r="Z235" s="245"/>
      <c r="AA235" s="245"/>
      <c r="AB235" s="245"/>
      <c r="AC235" s="245"/>
      <c r="AD235" s="245"/>
      <c r="AE235" s="245"/>
      <c r="AF235" s="245"/>
      <c r="AG235" s="245"/>
      <c r="AH235" s="245"/>
      <c r="AI235" s="245"/>
      <c r="AJ235" s="245"/>
      <c r="AK235" s="245"/>
      <c r="AL235" s="245"/>
      <c r="AM235" s="245"/>
      <c r="AN235" s="245"/>
      <c r="AO235" s="245"/>
      <c r="AP235" s="245"/>
      <c r="AQ235" s="245"/>
      <c r="AR235" s="245"/>
      <c r="AS235" s="245"/>
      <c r="AT235" s="245"/>
      <c r="AU235" s="245"/>
      <c r="AV235" s="245"/>
      <c r="AW235" s="245"/>
      <c r="AX235" s="245"/>
      <c r="AY235" s="245"/>
      <c r="AZ235" s="245"/>
      <c r="BA235" s="245"/>
      <c r="BB235" s="245"/>
      <c r="BC235" s="245"/>
      <c r="BD235" s="245"/>
      <c r="BE235" s="245"/>
      <c r="BF235" s="245"/>
      <c r="BG235" s="245"/>
      <c r="BH235" s="245"/>
      <c r="BI235" s="245"/>
      <c r="BJ235" s="245"/>
      <c r="BK235" s="245"/>
      <c r="BL235" s="245"/>
      <c r="BM235" s="245"/>
      <c r="BN235" s="245"/>
    </row>
    <row r="236" spans="1:66" s="246" customFormat="1" ht="13.5" customHeight="1">
      <c r="A236" s="73"/>
      <c r="B236" s="74"/>
      <c r="C236" s="270"/>
      <c r="D236" s="120" t="s">
        <v>175</v>
      </c>
      <c r="E236" s="266"/>
      <c r="F236" s="86">
        <f>2</f>
        <v>2</v>
      </c>
      <c r="G236" s="271"/>
      <c r="H236" s="77"/>
      <c r="I236" s="122"/>
      <c r="J236" s="274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  <c r="X236" s="245"/>
      <c r="Y236" s="245"/>
      <c r="Z236" s="245"/>
      <c r="AA236" s="245"/>
      <c r="AB236" s="245"/>
      <c r="AC236" s="245"/>
      <c r="AD236" s="245"/>
      <c r="AE236" s="245"/>
      <c r="AF236" s="245"/>
      <c r="AG236" s="245"/>
      <c r="AH236" s="245"/>
      <c r="AI236" s="245"/>
      <c r="AJ236" s="245"/>
      <c r="AK236" s="245"/>
      <c r="AL236" s="245"/>
      <c r="AM236" s="245"/>
      <c r="AN236" s="245"/>
      <c r="AO236" s="245"/>
      <c r="AP236" s="245"/>
      <c r="AQ236" s="245"/>
      <c r="AR236" s="245"/>
      <c r="AS236" s="245"/>
      <c r="AT236" s="245"/>
      <c r="AU236" s="245"/>
      <c r="AV236" s="245"/>
      <c r="AW236" s="245"/>
      <c r="AX236" s="245"/>
      <c r="AY236" s="245"/>
      <c r="AZ236" s="245"/>
      <c r="BA236" s="245"/>
      <c r="BB236" s="245"/>
      <c r="BC236" s="245"/>
      <c r="BD236" s="245"/>
      <c r="BE236" s="245"/>
      <c r="BF236" s="245"/>
      <c r="BG236" s="245"/>
      <c r="BH236" s="245"/>
      <c r="BI236" s="245"/>
      <c r="BJ236" s="245"/>
      <c r="BK236" s="245"/>
      <c r="BL236" s="245"/>
      <c r="BM236" s="245"/>
      <c r="BN236" s="245"/>
    </row>
    <row r="237" spans="1:66" s="246" customFormat="1" ht="13.5" customHeight="1">
      <c r="A237" s="73"/>
      <c r="B237" s="74"/>
      <c r="C237" s="270"/>
      <c r="D237" s="120" t="s">
        <v>180</v>
      </c>
      <c r="E237" s="266"/>
      <c r="F237" s="86">
        <f>3</f>
        <v>3</v>
      </c>
      <c r="G237" s="271"/>
      <c r="H237" s="77"/>
      <c r="I237" s="122"/>
      <c r="J237" s="274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  <c r="X237" s="245"/>
      <c r="Y237" s="245"/>
      <c r="Z237" s="245"/>
      <c r="AA237" s="245"/>
      <c r="AB237" s="245"/>
      <c r="AC237" s="245"/>
      <c r="AD237" s="245"/>
      <c r="AE237" s="245"/>
      <c r="AF237" s="245"/>
      <c r="AG237" s="245"/>
      <c r="AH237" s="245"/>
      <c r="AI237" s="245"/>
      <c r="AJ237" s="245"/>
      <c r="AK237" s="245"/>
      <c r="AL237" s="245"/>
      <c r="AM237" s="245"/>
      <c r="AN237" s="245"/>
      <c r="AO237" s="245"/>
      <c r="AP237" s="245"/>
      <c r="AQ237" s="245"/>
      <c r="AR237" s="245"/>
      <c r="AS237" s="245"/>
      <c r="AT237" s="245"/>
      <c r="AU237" s="245"/>
      <c r="AV237" s="245"/>
      <c r="AW237" s="245"/>
      <c r="AX237" s="245"/>
      <c r="AY237" s="245"/>
      <c r="AZ237" s="245"/>
      <c r="BA237" s="245"/>
      <c r="BB237" s="245"/>
      <c r="BC237" s="245"/>
      <c r="BD237" s="245"/>
      <c r="BE237" s="245"/>
      <c r="BF237" s="245"/>
      <c r="BG237" s="245"/>
      <c r="BH237" s="245"/>
      <c r="BI237" s="245"/>
      <c r="BJ237" s="245"/>
      <c r="BK237" s="245"/>
      <c r="BL237" s="245"/>
      <c r="BM237" s="245"/>
      <c r="BN237" s="245"/>
    </row>
    <row r="238" spans="1:66" s="246" customFormat="1" ht="13.5" customHeight="1">
      <c r="A238" s="73"/>
      <c r="B238" s="74"/>
      <c r="C238" s="270"/>
      <c r="D238" s="120" t="s">
        <v>181</v>
      </c>
      <c r="E238" s="266"/>
      <c r="F238" s="86">
        <f>3</f>
        <v>3</v>
      </c>
      <c r="G238" s="271"/>
      <c r="H238" s="77"/>
      <c r="I238" s="122"/>
      <c r="J238" s="274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  <c r="X238" s="245"/>
      <c r="Y238" s="245"/>
      <c r="Z238" s="245"/>
      <c r="AA238" s="245"/>
      <c r="AB238" s="245"/>
      <c r="AC238" s="245"/>
      <c r="AD238" s="245"/>
      <c r="AE238" s="245"/>
      <c r="AF238" s="245"/>
      <c r="AG238" s="245"/>
      <c r="AH238" s="245"/>
      <c r="AI238" s="245"/>
      <c r="AJ238" s="245"/>
      <c r="AK238" s="245"/>
      <c r="AL238" s="245"/>
      <c r="AM238" s="245"/>
      <c r="AN238" s="245"/>
      <c r="AO238" s="245"/>
      <c r="AP238" s="245"/>
      <c r="AQ238" s="245"/>
      <c r="AR238" s="245"/>
      <c r="AS238" s="245"/>
      <c r="AT238" s="245"/>
      <c r="AU238" s="245"/>
      <c r="AV238" s="245"/>
      <c r="AW238" s="245"/>
      <c r="AX238" s="245"/>
      <c r="AY238" s="245"/>
      <c r="AZ238" s="245"/>
      <c r="BA238" s="245"/>
      <c r="BB238" s="245"/>
      <c r="BC238" s="245"/>
      <c r="BD238" s="245"/>
      <c r="BE238" s="245"/>
      <c r="BF238" s="245"/>
      <c r="BG238" s="245"/>
      <c r="BH238" s="245"/>
      <c r="BI238" s="245"/>
      <c r="BJ238" s="245"/>
      <c r="BK238" s="245"/>
      <c r="BL238" s="245"/>
      <c r="BM238" s="245"/>
      <c r="BN238" s="245"/>
    </row>
    <row r="239" spans="1:66" s="246" customFormat="1" ht="13.5" customHeight="1">
      <c r="A239" s="73"/>
      <c r="B239" s="74"/>
      <c r="C239" s="270"/>
      <c r="D239" s="120" t="s">
        <v>182</v>
      </c>
      <c r="E239" s="266"/>
      <c r="F239" s="86">
        <f>3</f>
        <v>3</v>
      </c>
      <c r="G239" s="271"/>
      <c r="H239" s="77"/>
      <c r="I239" s="122"/>
      <c r="J239" s="274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  <c r="X239" s="245"/>
      <c r="Y239" s="245"/>
      <c r="Z239" s="245"/>
      <c r="AA239" s="245"/>
      <c r="AB239" s="245"/>
      <c r="AC239" s="245"/>
      <c r="AD239" s="245"/>
      <c r="AE239" s="245"/>
      <c r="AF239" s="245"/>
      <c r="AG239" s="245"/>
      <c r="AH239" s="245"/>
      <c r="AI239" s="245"/>
      <c r="AJ239" s="245"/>
      <c r="AK239" s="245"/>
      <c r="AL239" s="245"/>
      <c r="AM239" s="245"/>
      <c r="AN239" s="245"/>
      <c r="AO239" s="245"/>
      <c r="AP239" s="245"/>
      <c r="AQ239" s="245"/>
      <c r="AR239" s="245"/>
      <c r="AS239" s="245"/>
      <c r="AT239" s="245"/>
      <c r="AU239" s="245"/>
      <c r="AV239" s="245"/>
      <c r="AW239" s="245"/>
      <c r="AX239" s="245"/>
      <c r="AY239" s="245"/>
      <c r="AZ239" s="245"/>
      <c r="BA239" s="245"/>
      <c r="BB239" s="245"/>
      <c r="BC239" s="245"/>
      <c r="BD239" s="245"/>
      <c r="BE239" s="245"/>
      <c r="BF239" s="245"/>
      <c r="BG239" s="245"/>
      <c r="BH239" s="245"/>
      <c r="BI239" s="245"/>
      <c r="BJ239" s="245"/>
      <c r="BK239" s="245"/>
      <c r="BL239" s="245"/>
      <c r="BM239" s="245"/>
      <c r="BN239" s="245"/>
    </row>
    <row r="240" spans="1:66" s="246" customFormat="1" ht="13.5" customHeight="1">
      <c r="A240" s="73"/>
      <c r="B240" s="74"/>
      <c r="C240" s="270"/>
      <c r="D240" s="120" t="s">
        <v>176</v>
      </c>
      <c r="E240" s="266"/>
      <c r="F240" s="86">
        <f>2</f>
        <v>2</v>
      </c>
      <c r="G240" s="271"/>
      <c r="H240" s="77"/>
      <c r="I240" s="122"/>
      <c r="J240" s="274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  <c r="X240" s="245"/>
      <c r="Y240" s="245"/>
      <c r="Z240" s="245"/>
      <c r="AA240" s="245"/>
      <c r="AB240" s="245"/>
      <c r="AC240" s="245"/>
      <c r="AD240" s="245"/>
      <c r="AE240" s="245"/>
      <c r="AF240" s="245"/>
      <c r="AG240" s="245"/>
      <c r="AH240" s="245"/>
      <c r="AI240" s="245"/>
      <c r="AJ240" s="245"/>
      <c r="AK240" s="245"/>
      <c r="AL240" s="245"/>
      <c r="AM240" s="245"/>
      <c r="AN240" s="245"/>
      <c r="AO240" s="245"/>
      <c r="AP240" s="245"/>
      <c r="AQ240" s="245"/>
      <c r="AR240" s="245"/>
      <c r="AS240" s="245"/>
      <c r="AT240" s="245"/>
      <c r="AU240" s="245"/>
      <c r="AV240" s="245"/>
      <c r="AW240" s="245"/>
      <c r="AX240" s="245"/>
      <c r="AY240" s="245"/>
      <c r="AZ240" s="245"/>
      <c r="BA240" s="245"/>
      <c r="BB240" s="245"/>
      <c r="BC240" s="245"/>
      <c r="BD240" s="245"/>
      <c r="BE240" s="245"/>
      <c r="BF240" s="245"/>
      <c r="BG240" s="245"/>
      <c r="BH240" s="245"/>
      <c r="BI240" s="245"/>
      <c r="BJ240" s="245"/>
      <c r="BK240" s="245"/>
      <c r="BL240" s="245"/>
      <c r="BM240" s="245"/>
      <c r="BN240" s="245"/>
    </row>
    <row r="241" spans="1:66" s="246" customFormat="1" ht="13.5" customHeight="1">
      <c r="A241" s="73"/>
      <c r="B241" s="74"/>
      <c r="C241" s="270"/>
      <c r="D241" s="120" t="s">
        <v>183</v>
      </c>
      <c r="E241" s="266"/>
      <c r="F241" s="86">
        <f>3</f>
        <v>3</v>
      </c>
      <c r="G241" s="271"/>
      <c r="H241" s="77"/>
      <c r="I241" s="122"/>
      <c r="J241" s="274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  <c r="X241" s="245"/>
      <c r="Y241" s="245"/>
      <c r="Z241" s="245"/>
      <c r="AA241" s="245"/>
      <c r="AB241" s="245"/>
      <c r="AC241" s="245"/>
      <c r="AD241" s="245"/>
      <c r="AE241" s="245"/>
      <c r="AF241" s="245"/>
      <c r="AG241" s="245"/>
      <c r="AH241" s="245"/>
      <c r="AI241" s="245"/>
      <c r="AJ241" s="245"/>
      <c r="AK241" s="245"/>
      <c r="AL241" s="245"/>
      <c r="AM241" s="245"/>
      <c r="AN241" s="245"/>
      <c r="AO241" s="245"/>
      <c r="AP241" s="245"/>
      <c r="AQ241" s="245"/>
      <c r="AR241" s="245"/>
      <c r="AS241" s="245"/>
      <c r="AT241" s="245"/>
      <c r="AU241" s="245"/>
      <c r="AV241" s="245"/>
      <c r="AW241" s="245"/>
      <c r="AX241" s="245"/>
      <c r="AY241" s="245"/>
      <c r="AZ241" s="245"/>
      <c r="BA241" s="245"/>
      <c r="BB241" s="245"/>
      <c r="BC241" s="245"/>
      <c r="BD241" s="245"/>
      <c r="BE241" s="245"/>
      <c r="BF241" s="245"/>
      <c r="BG241" s="245"/>
      <c r="BH241" s="245"/>
      <c r="BI241" s="245"/>
      <c r="BJ241" s="245"/>
      <c r="BK241" s="245"/>
      <c r="BL241" s="245"/>
      <c r="BM241" s="245"/>
      <c r="BN241" s="245"/>
    </row>
    <row r="242" spans="1:66" s="246" customFormat="1" ht="13.5" customHeight="1">
      <c r="A242" s="73"/>
      <c r="B242" s="74"/>
      <c r="C242" s="270"/>
      <c r="D242" s="120" t="s">
        <v>184</v>
      </c>
      <c r="E242" s="266"/>
      <c r="F242" s="86">
        <f>3</f>
        <v>3</v>
      </c>
      <c r="G242" s="271"/>
      <c r="H242" s="77"/>
      <c r="I242" s="122"/>
      <c r="J242" s="274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  <c r="X242" s="245"/>
      <c r="Y242" s="245"/>
      <c r="Z242" s="245"/>
      <c r="AA242" s="245"/>
      <c r="AB242" s="245"/>
      <c r="AC242" s="245"/>
      <c r="AD242" s="245"/>
      <c r="AE242" s="245"/>
      <c r="AF242" s="245"/>
      <c r="AG242" s="245"/>
      <c r="AH242" s="245"/>
      <c r="AI242" s="245"/>
      <c r="AJ242" s="245"/>
      <c r="AK242" s="245"/>
      <c r="AL242" s="245"/>
      <c r="AM242" s="245"/>
      <c r="AN242" s="245"/>
      <c r="AO242" s="245"/>
      <c r="AP242" s="245"/>
      <c r="AQ242" s="245"/>
      <c r="AR242" s="245"/>
      <c r="AS242" s="245"/>
      <c r="AT242" s="245"/>
      <c r="AU242" s="245"/>
      <c r="AV242" s="245"/>
      <c r="AW242" s="245"/>
      <c r="AX242" s="245"/>
      <c r="AY242" s="245"/>
      <c r="AZ242" s="245"/>
      <c r="BA242" s="245"/>
      <c r="BB242" s="245"/>
      <c r="BC242" s="245"/>
      <c r="BD242" s="245"/>
      <c r="BE242" s="245"/>
      <c r="BF242" s="245"/>
      <c r="BG242" s="245"/>
      <c r="BH242" s="245"/>
      <c r="BI242" s="245"/>
      <c r="BJ242" s="245"/>
      <c r="BK242" s="245"/>
      <c r="BL242" s="245"/>
      <c r="BM242" s="245"/>
      <c r="BN242" s="245"/>
    </row>
    <row r="243" spans="1:66" s="246" customFormat="1" ht="13.5" customHeight="1">
      <c r="A243" s="73"/>
      <c r="B243" s="74"/>
      <c r="C243" s="270"/>
      <c r="D243" s="120" t="s">
        <v>185</v>
      </c>
      <c r="E243" s="266"/>
      <c r="F243" s="86">
        <f>3</f>
        <v>3</v>
      </c>
      <c r="G243" s="271"/>
      <c r="H243" s="77"/>
      <c r="I243" s="122"/>
      <c r="J243" s="274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  <c r="X243" s="245"/>
      <c r="Y243" s="245"/>
      <c r="Z243" s="245"/>
      <c r="AA243" s="245"/>
      <c r="AB243" s="245"/>
      <c r="AC243" s="245"/>
      <c r="AD243" s="245"/>
      <c r="AE243" s="245"/>
      <c r="AF243" s="245"/>
      <c r="AG243" s="245"/>
      <c r="AH243" s="245"/>
      <c r="AI243" s="245"/>
      <c r="AJ243" s="245"/>
      <c r="AK243" s="245"/>
      <c r="AL243" s="245"/>
      <c r="AM243" s="245"/>
      <c r="AN243" s="245"/>
      <c r="AO243" s="245"/>
      <c r="AP243" s="245"/>
      <c r="AQ243" s="245"/>
      <c r="AR243" s="245"/>
      <c r="AS243" s="245"/>
      <c r="AT243" s="245"/>
      <c r="AU243" s="245"/>
      <c r="AV243" s="245"/>
      <c r="AW243" s="245"/>
      <c r="AX243" s="245"/>
      <c r="AY243" s="245"/>
      <c r="AZ243" s="245"/>
      <c r="BA243" s="245"/>
      <c r="BB243" s="245"/>
      <c r="BC243" s="245"/>
      <c r="BD243" s="245"/>
      <c r="BE243" s="245"/>
      <c r="BF243" s="245"/>
      <c r="BG243" s="245"/>
      <c r="BH243" s="245"/>
      <c r="BI243" s="245"/>
      <c r="BJ243" s="245"/>
      <c r="BK243" s="245"/>
      <c r="BL243" s="245"/>
      <c r="BM243" s="245"/>
      <c r="BN243" s="245"/>
    </row>
    <row r="244" spans="1:66" s="246" customFormat="1" ht="13.5" customHeight="1">
      <c r="A244" s="73"/>
      <c r="B244" s="74"/>
      <c r="C244" s="270"/>
      <c r="D244" s="120" t="s">
        <v>186</v>
      </c>
      <c r="E244" s="266"/>
      <c r="F244" s="86">
        <f>3</f>
        <v>3</v>
      </c>
      <c r="G244" s="271"/>
      <c r="H244" s="77"/>
      <c r="I244" s="122"/>
      <c r="J244" s="274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  <c r="X244" s="245"/>
      <c r="Y244" s="245"/>
      <c r="Z244" s="245"/>
      <c r="AA244" s="245"/>
      <c r="AB244" s="245"/>
      <c r="AC244" s="245"/>
      <c r="AD244" s="245"/>
      <c r="AE244" s="245"/>
      <c r="AF244" s="245"/>
      <c r="AG244" s="245"/>
      <c r="AH244" s="245"/>
      <c r="AI244" s="245"/>
      <c r="AJ244" s="245"/>
      <c r="AK244" s="245"/>
      <c r="AL244" s="245"/>
      <c r="AM244" s="245"/>
      <c r="AN244" s="245"/>
      <c r="AO244" s="245"/>
      <c r="AP244" s="245"/>
      <c r="AQ244" s="245"/>
      <c r="AR244" s="245"/>
      <c r="AS244" s="245"/>
      <c r="AT244" s="245"/>
      <c r="AU244" s="245"/>
      <c r="AV244" s="245"/>
      <c r="AW244" s="245"/>
      <c r="AX244" s="245"/>
      <c r="AY244" s="245"/>
      <c r="AZ244" s="245"/>
      <c r="BA244" s="245"/>
      <c r="BB244" s="245"/>
      <c r="BC244" s="245"/>
      <c r="BD244" s="245"/>
      <c r="BE244" s="245"/>
      <c r="BF244" s="245"/>
      <c r="BG244" s="245"/>
      <c r="BH244" s="245"/>
      <c r="BI244" s="245"/>
      <c r="BJ244" s="245"/>
      <c r="BK244" s="245"/>
      <c r="BL244" s="245"/>
      <c r="BM244" s="245"/>
      <c r="BN244" s="245"/>
    </row>
    <row r="245" spans="1:66" s="246" customFormat="1" ht="13.5" customHeight="1">
      <c r="A245" s="73"/>
      <c r="B245" s="74"/>
      <c r="C245" s="270"/>
      <c r="D245" s="120" t="s">
        <v>187</v>
      </c>
      <c r="E245" s="266"/>
      <c r="F245" s="86">
        <f>3</f>
        <v>3</v>
      </c>
      <c r="G245" s="271"/>
      <c r="H245" s="77"/>
      <c r="I245" s="122"/>
      <c r="J245" s="274"/>
      <c r="K245" s="245"/>
      <c r="L245" s="245"/>
      <c r="M245" s="245"/>
      <c r="N245" s="245"/>
      <c r="O245" s="245"/>
      <c r="P245" s="245"/>
      <c r="Q245" s="245"/>
      <c r="R245" s="245"/>
      <c r="S245" s="245"/>
      <c r="T245" s="245"/>
      <c r="U245" s="245"/>
      <c r="V245" s="245"/>
      <c r="W245" s="245"/>
      <c r="X245" s="245"/>
      <c r="Y245" s="245"/>
      <c r="Z245" s="245"/>
      <c r="AA245" s="245"/>
      <c r="AB245" s="245"/>
      <c r="AC245" s="245"/>
      <c r="AD245" s="245"/>
      <c r="AE245" s="245"/>
      <c r="AF245" s="245"/>
      <c r="AG245" s="245"/>
      <c r="AH245" s="245"/>
      <c r="AI245" s="245"/>
      <c r="AJ245" s="245"/>
      <c r="AK245" s="245"/>
      <c r="AL245" s="245"/>
      <c r="AM245" s="245"/>
      <c r="AN245" s="245"/>
      <c r="AO245" s="245"/>
      <c r="AP245" s="245"/>
      <c r="AQ245" s="245"/>
      <c r="AR245" s="245"/>
      <c r="AS245" s="245"/>
      <c r="AT245" s="245"/>
      <c r="AU245" s="245"/>
      <c r="AV245" s="245"/>
      <c r="AW245" s="245"/>
      <c r="AX245" s="245"/>
      <c r="AY245" s="245"/>
      <c r="AZ245" s="245"/>
      <c r="BA245" s="245"/>
      <c r="BB245" s="245"/>
      <c r="BC245" s="245"/>
      <c r="BD245" s="245"/>
      <c r="BE245" s="245"/>
      <c r="BF245" s="245"/>
      <c r="BG245" s="245"/>
      <c r="BH245" s="245"/>
      <c r="BI245" s="245"/>
      <c r="BJ245" s="245"/>
      <c r="BK245" s="245"/>
      <c r="BL245" s="245"/>
      <c r="BM245" s="245"/>
      <c r="BN245" s="245"/>
    </row>
    <row r="246" spans="1:66" s="246" customFormat="1" ht="13.5" customHeight="1">
      <c r="A246" s="73"/>
      <c r="B246" s="74"/>
      <c r="C246" s="270"/>
      <c r="D246" s="120" t="s">
        <v>188</v>
      </c>
      <c r="E246" s="266"/>
      <c r="F246" s="86">
        <f>3</f>
        <v>3</v>
      </c>
      <c r="G246" s="271"/>
      <c r="H246" s="77"/>
      <c r="I246" s="122"/>
      <c r="J246" s="274"/>
      <c r="K246" s="245"/>
      <c r="L246" s="245"/>
      <c r="M246" s="245"/>
      <c r="N246" s="245"/>
      <c r="O246" s="245"/>
      <c r="P246" s="245"/>
      <c r="Q246" s="245"/>
      <c r="R246" s="245"/>
      <c r="S246" s="245"/>
      <c r="T246" s="245"/>
      <c r="U246" s="245"/>
      <c r="V246" s="245"/>
      <c r="W246" s="245"/>
      <c r="X246" s="245"/>
      <c r="Y246" s="245"/>
      <c r="Z246" s="245"/>
      <c r="AA246" s="245"/>
      <c r="AB246" s="245"/>
      <c r="AC246" s="245"/>
      <c r="AD246" s="245"/>
      <c r="AE246" s="245"/>
      <c r="AF246" s="245"/>
      <c r="AG246" s="245"/>
      <c r="AH246" s="245"/>
      <c r="AI246" s="245"/>
      <c r="AJ246" s="245"/>
      <c r="AK246" s="245"/>
      <c r="AL246" s="245"/>
      <c r="AM246" s="245"/>
      <c r="AN246" s="245"/>
      <c r="AO246" s="245"/>
      <c r="AP246" s="245"/>
      <c r="AQ246" s="245"/>
      <c r="AR246" s="245"/>
      <c r="AS246" s="245"/>
      <c r="AT246" s="245"/>
      <c r="AU246" s="245"/>
      <c r="AV246" s="245"/>
      <c r="AW246" s="245"/>
      <c r="AX246" s="245"/>
      <c r="AY246" s="245"/>
      <c r="AZ246" s="245"/>
      <c r="BA246" s="245"/>
      <c r="BB246" s="245"/>
      <c r="BC246" s="245"/>
      <c r="BD246" s="245"/>
      <c r="BE246" s="245"/>
      <c r="BF246" s="245"/>
      <c r="BG246" s="245"/>
      <c r="BH246" s="245"/>
      <c r="BI246" s="245"/>
      <c r="BJ246" s="245"/>
      <c r="BK246" s="245"/>
      <c r="BL246" s="245"/>
      <c r="BM246" s="245"/>
      <c r="BN246" s="245"/>
    </row>
    <row r="247" spans="1:66" s="246" customFormat="1" ht="13.5" customHeight="1">
      <c r="A247" s="73"/>
      <c r="B247" s="74"/>
      <c r="C247" s="270"/>
      <c r="D247" s="120" t="s">
        <v>189</v>
      </c>
      <c r="E247" s="266"/>
      <c r="F247" s="86">
        <f>3</f>
        <v>3</v>
      </c>
      <c r="G247" s="271"/>
      <c r="H247" s="77"/>
      <c r="I247" s="122"/>
      <c r="J247" s="274"/>
      <c r="K247" s="245"/>
      <c r="L247" s="245"/>
      <c r="M247" s="245"/>
      <c r="N247" s="245"/>
      <c r="O247" s="245"/>
      <c r="P247" s="245"/>
      <c r="Q247" s="245"/>
      <c r="R247" s="245"/>
      <c r="S247" s="245"/>
      <c r="T247" s="245"/>
      <c r="U247" s="245"/>
      <c r="V247" s="245"/>
      <c r="W247" s="245"/>
      <c r="X247" s="245"/>
      <c r="Y247" s="245"/>
      <c r="Z247" s="245"/>
      <c r="AA247" s="245"/>
      <c r="AB247" s="245"/>
      <c r="AC247" s="245"/>
      <c r="AD247" s="245"/>
      <c r="AE247" s="245"/>
      <c r="AF247" s="245"/>
      <c r="AG247" s="245"/>
      <c r="AH247" s="245"/>
      <c r="AI247" s="245"/>
      <c r="AJ247" s="245"/>
      <c r="AK247" s="245"/>
      <c r="AL247" s="245"/>
      <c r="AM247" s="245"/>
      <c r="AN247" s="245"/>
      <c r="AO247" s="245"/>
      <c r="AP247" s="245"/>
      <c r="AQ247" s="245"/>
      <c r="AR247" s="245"/>
      <c r="AS247" s="245"/>
      <c r="AT247" s="245"/>
      <c r="AU247" s="245"/>
      <c r="AV247" s="245"/>
      <c r="AW247" s="245"/>
      <c r="AX247" s="245"/>
      <c r="AY247" s="245"/>
      <c r="AZ247" s="245"/>
      <c r="BA247" s="245"/>
      <c r="BB247" s="245"/>
      <c r="BC247" s="245"/>
      <c r="BD247" s="245"/>
      <c r="BE247" s="245"/>
      <c r="BF247" s="245"/>
      <c r="BG247" s="245"/>
      <c r="BH247" s="245"/>
      <c r="BI247" s="245"/>
      <c r="BJ247" s="245"/>
      <c r="BK247" s="245"/>
      <c r="BL247" s="245"/>
      <c r="BM247" s="245"/>
      <c r="BN247" s="245"/>
    </row>
    <row r="248" spans="1:66" s="246" customFormat="1" ht="13.5" customHeight="1">
      <c r="A248" s="73"/>
      <c r="B248" s="74"/>
      <c r="C248" s="270"/>
      <c r="D248" s="120" t="s">
        <v>190</v>
      </c>
      <c r="E248" s="266"/>
      <c r="F248" s="86">
        <f>3</f>
        <v>3</v>
      </c>
      <c r="G248" s="271"/>
      <c r="H248" s="77"/>
      <c r="I248" s="122"/>
      <c r="J248" s="274"/>
      <c r="K248" s="245"/>
      <c r="L248" s="245"/>
      <c r="M248" s="245"/>
      <c r="N248" s="245"/>
      <c r="O248" s="245"/>
      <c r="P248" s="245"/>
      <c r="Q248" s="245"/>
      <c r="R248" s="245"/>
      <c r="S248" s="245"/>
      <c r="T248" s="245"/>
      <c r="U248" s="245"/>
      <c r="V248" s="245"/>
      <c r="W248" s="245"/>
      <c r="X248" s="245"/>
      <c r="Y248" s="245"/>
      <c r="Z248" s="245"/>
      <c r="AA248" s="245"/>
      <c r="AB248" s="245"/>
      <c r="AC248" s="245"/>
      <c r="AD248" s="245"/>
      <c r="AE248" s="245"/>
      <c r="AF248" s="245"/>
      <c r="AG248" s="245"/>
      <c r="AH248" s="245"/>
      <c r="AI248" s="245"/>
      <c r="AJ248" s="245"/>
      <c r="AK248" s="245"/>
      <c r="AL248" s="245"/>
      <c r="AM248" s="245"/>
      <c r="AN248" s="245"/>
      <c r="AO248" s="245"/>
      <c r="AP248" s="245"/>
      <c r="AQ248" s="245"/>
      <c r="AR248" s="245"/>
      <c r="AS248" s="245"/>
      <c r="AT248" s="245"/>
      <c r="AU248" s="245"/>
      <c r="AV248" s="245"/>
      <c r="AW248" s="245"/>
      <c r="AX248" s="245"/>
      <c r="AY248" s="245"/>
      <c r="AZ248" s="245"/>
      <c r="BA248" s="245"/>
      <c r="BB248" s="245"/>
      <c r="BC248" s="245"/>
      <c r="BD248" s="245"/>
      <c r="BE248" s="245"/>
      <c r="BF248" s="245"/>
      <c r="BG248" s="245"/>
      <c r="BH248" s="245"/>
      <c r="BI248" s="245"/>
      <c r="BJ248" s="245"/>
      <c r="BK248" s="245"/>
      <c r="BL248" s="245"/>
      <c r="BM248" s="245"/>
      <c r="BN248" s="245"/>
    </row>
    <row r="249" spans="1:66" s="246" customFormat="1" ht="13.5" customHeight="1">
      <c r="A249" s="73"/>
      <c r="B249" s="74"/>
      <c r="C249" s="270"/>
      <c r="D249" s="120" t="s">
        <v>191</v>
      </c>
      <c r="E249" s="266"/>
      <c r="F249" s="86">
        <f>3</f>
        <v>3</v>
      </c>
      <c r="G249" s="271"/>
      <c r="H249" s="77"/>
      <c r="I249" s="122"/>
      <c r="J249" s="274"/>
      <c r="K249" s="245"/>
      <c r="L249" s="245"/>
      <c r="M249" s="245"/>
      <c r="N249" s="245"/>
      <c r="O249" s="245"/>
      <c r="P249" s="245"/>
      <c r="Q249" s="245"/>
      <c r="R249" s="245"/>
      <c r="S249" s="245"/>
      <c r="T249" s="245"/>
      <c r="U249" s="245"/>
      <c r="V249" s="245"/>
      <c r="W249" s="245"/>
      <c r="X249" s="245"/>
      <c r="Y249" s="245"/>
      <c r="Z249" s="245"/>
      <c r="AA249" s="245"/>
      <c r="AB249" s="245"/>
      <c r="AC249" s="245"/>
      <c r="AD249" s="245"/>
      <c r="AE249" s="245"/>
      <c r="AF249" s="245"/>
      <c r="AG249" s="245"/>
      <c r="AH249" s="245"/>
      <c r="AI249" s="245"/>
      <c r="AJ249" s="245"/>
      <c r="AK249" s="245"/>
      <c r="AL249" s="245"/>
      <c r="AM249" s="245"/>
      <c r="AN249" s="245"/>
      <c r="AO249" s="245"/>
      <c r="AP249" s="245"/>
      <c r="AQ249" s="245"/>
      <c r="AR249" s="245"/>
      <c r="AS249" s="245"/>
      <c r="AT249" s="245"/>
      <c r="AU249" s="245"/>
      <c r="AV249" s="245"/>
      <c r="AW249" s="245"/>
      <c r="AX249" s="245"/>
      <c r="AY249" s="245"/>
      <c r="AZ249" s="245"/>
      <c r="BA249" s="245"/>
      <c r="BB249" s="245"/>
      <c r="BC249" s="245"/>
      <c r="BD249" s="245"/>
      <c r="BE249" s="245"/>
      <c r="BF249" s="245"/>
      <c r="BG249" s="245"/>
      <c r="BH249" s="245"/>
      <c r="BI249" s="245"/>
      <c r="BJ249" s="245"/>
      <c r="BK249" s="245"/>
      <c r="BL249" s="245"/>
      <c r="BM249" s="245"/>
      <c r="BN249" s="245"/>
    </row>
    <row r="250" spans="1:66" s="246" customFormat="1" ht="13.5" customHeight="1">
      <c r="A250" s="73"/>
      <c r="B250" s="74"/>
      <c r="C250" s="270"/>
      <c r="D250" s="120" t="s">
        <v>192</v>
      </c>
      <c r="E250" s="266"/>
      <c r="F250" s="86">
        <f>3</f>
        <v>3</v>
      </c>
      <c r="G250" s="271"/>
      <c r="H250" s="77"/>
      <c r="I250" s="122"/>
      <c r="J250" s="274"/>
      <c r="K250" s="245"/>
      <c r="L250" s="245"/>
      <c r="M250" s="245"/>
      <c r="N250" s="245"/>
      <c r="O250" s="245"/>
      <c r="P250" s="245"/>
      <c r="Q250" s="245"/>
      <c r="R250" s="245"/>
      <c r="S250" s="245"/>
      <c r="T250" s="245"/>
      <c r="U250" s="245"/>
      <c r="V250" s="245"/>
      <c r="W250" s="245"/>
      <c r="X250" s="245"/>
      <c r="Y250" s="245"/>
      <c r="Z250" s="245"/>
      <c r="AA250" s="245"/>
      <c r="AB250" s="245"/>
      <c r="AC250" s="245"/>
      <c r="AD250" s="245"/>
      <c r="AE250" s="245"/>
      <c r="AF250" s="245"/>
      <c r="AG250" s="245"/>
      <c r="AH250" s="245"/>
      <c r="AI250" s="245"/>
      <c r="AJ250" s="245"/>
      <c r="AK250" s="245"/>
      <c r="AL250" s="245"/>
      <c r="AM250" s="245"/>
      <c r="AN250" s="245"/>
      <c r="AO250" s="245"/>
      <c r="AP250" s="245"/>
      <c r="AQ250" s="245"/>
      <c r="AR250" s="245"/>
      <c r="AS250" s="245"/>
      <c r="AT250" s="245"/>
      <c r="AU250" s="245"/>
      <c r="AV250" s="245"/>
      <c r="AW250" s="245"/>
      <c r="AX250" s="245"/>
      <c r="AY250" s="245"/>
      <c r="AZ250" s="245"/>
      <c r="BA250" s="245"/>
      <c r="BB250" s="245"/>
      <c r="BC250" s="245"/>
      <c r="BD250" s="245"/>
      <c r="BE250" s="245"/>
      <c r="BF250" s="245"/>
      <c r="BG250" s="245"/>
      <c r="BH250" s="245"/>
      <c r="BI250" s="245"/>
      <c r="BJ250" s="245"/>
      <c r="BK250" s="245"/>
      <c r="BL250" s="245"/>
      <c r="BM250" s="245"/>
      <c r="BN250" s="245"/>
    </row>
    <row r="251" spans="1:66" s="246" customFormat="1" ht="13.5" customHeight="1">
      <c r="A251" s="73">
        <v>46</v>
      </c>
      <c r="B251" s="74" t="s">
        <v>120</v>
      </c>
      <c r="C251" s="265" t="s">
        <v>121</v>
      </c>
      <c r="D251" s="75" t="s">
        <v>122</v>
      </c>
      <c r="E251" s="266" t="s">
        <v>42</v>
      </c>
      <c r="F251" s="264">
        <f>SUM(F252:F252)</f>
        <v>1</v>
      </c>
      <c r="G251" s="347"/>
      <c r="H251" s="77">
        <f>F251*G251</f>
        <v>0</v>
      </c>
      <c r="I251" s="78" t="s">
        <v>222</v>
      </c>
      <c r="J251" s="276"/>
      <c r="K251" s="277"/>
      <c r="L251" s="245"/>
      <c r="M251" s="245"/>
      <c r="N251" s="245"/>
      <c r="O251" s="245"/>
      <c r="P251" s="278"/>
      <c r="Q251" s="245"/>
      <c r="R251" s="245"/>
      <c r="S251" s="245"/>
      <c r="T251" s="245"/>
      <c r="U251" s="245"/>
      <c r="V251" s="245"/>
      <c r="W251" s="245"/>
      <c r="X251" s="245"/>
      <c r="Y251" s="245"/>
      <c r="Z251" s="245"/>
      <c r="AA251" s="245"/>
      <c r="AB251" s="245"/>
      <c r="AC251" s="245"/>
      <c r="AD251" s="245"/>
      <c r="AE251" s="245"/>
      <c r="AF251" s="245"/>
      <c r="AG251" s="245"/>
      <c r="AH251" s="245"/>
      <c r="AI251" s="245"/>
      <c r="AJ251" s="245"/>
      <c r="AK251" s="245"/>
      <c r="AL251" s="245"/>
      <c r="AM251" s="245"/>
      <c r="AN251" s="245"/>
      <c r="AO251" s="245"/>
      <c r="AP251" s="245"/>
      <c r="AQ251" s="245"/>
      <c r="AR251" s="245"/>
      <c r="AS251" s="245"/>
      <c r="AT251" s="245"/>
      <c r="AU251" s="245"/>
      <c r="AV251" s="245"/>
      <c r="AW251" s="245"/>
      <c r="AX251" s="245"/>
      <c r="AY251" s="245"/>
      <c r="AZ251" s="245"/>
      <c r="BA251" s="245"/>
      <c r="BB251" s="245"/>
      <c r="BC251" s="245"/>
      <c r="BD251" s="245"/>
      <c r="BE251" s="245"/>
      <c r="BF251" s="245"/>
      <c r="BG251" s="245"/>
      <c r="BH251" s="245"/>
      <c r="BI251" s="245"/>
      <c r="BJ251" s="245"/>
      <c r="BK251" s="245"/>
      <c r="BL251" s="245"/>
      <c r="BM251" s="245"/>
      <c r="BN251" s="245"/>
    </row>
    <row r="252" spans="1:66" s="246" customFormat="1" ht="13.5" customHeight="1">
      <c r="A252" s="73"/>
      <c r="B252" s="74"/>
      <c r="C252" s="270"/>
      <c r="D252" s="120" t="s">
        <v>193</v>
      </c>
      <c r="E252" s="266"/>
      <c r="F252" s="86">
        <v>1</v>
      </c>
      <c r="G252" s="271"/>
      <c r="H252" s="77"/>
      <c r="I252" s="122"/>
      <c r="J252" s="276"/>
      <c r="K252" s="277"/>
      <c r="L252" s="245"/>
      <c r="M252" s="245"/>
      <c r="N252" s="245"/>
      <c r="O252" s="245"/>
      <c r="P252" s="278"/>
      <c r="Q252" s="245"/>
      <c r="R252" s="245"/>
      <c r="S252" s="245"/>
      <c r="T252" s="245"/>
      <c r="U252" s="245"/>
      <c r="V252" s="245"/>
      <c r="W252" s="245"/>
      <c r="X252" s="245"/>
      <c r="Y252" s="245"/>
      <c r="Z252" s="245"/>
      <c r="AA252" s="245"/>
      <c r="AB252" s="245"/>
      <c r="AC252" s="245"/>
      <c r="AD252" s="245"/>
      <c r="AE252" s="245"/>
      <c r="AF252" s="245"/>
      <c r="AG252" s="245"/>
      <c r="AH252" s="245"/>
      <c r="AI252" s="245"/>
      <c r="AJ252" s="245"/>
      <c r="AK252" s="245"/>
      <c r="AL252" s="245"/>
      <c r="AM252" s="245"/>
      <c r="AN252" s="245"/>
      <c r="AO252" s="245"/>
      <c r="AP252" s="245"/>
      <c r="AQ252" s="245"/>
      <c r="AR252" s="245"/>
      <c r="AS252" s="245"/>
      <c r="AT252" s="245"/>
      <c r="AU252" s="245"/>
      <c r="AV252" s="245"/>
      <c r="AW252" s="245"/>
      <c r="AX252" s="245"/>
      <c r="AY252" s="245"/>
      <c r="AZ252" s="245"/>
      <c r="BA252" s="245"/>
      <c r="BB252" s="245"/>
      <c r="BC252" s="245"/>
      <c r="BD252" s="245"/>
      <c r="BE252" s="245"/>
      <c r="BF252" s="245"/>
      <c r="BG252" s="245"/>
      <c r="BH252" s="245"/>
      <c r="BI252" s="245"/>
      <c r="BJ252" s="245"/>
      <c r="BK252" s="245"/>
      <c r="BL252" s="245"/>
      <c r="BM252" s="245"/>
      <c r="BN252" s="245"/>
    </row>
    <row r="253" spans="1:66" s="246" customFormat="1" ht="13.5" customHeight="1">
      <c r="A253" s="135"/>
      <c r="B253" s="136"/>
      <c r="C253" s="136"/>
      <c r="D253" s="120" t="s">
        <v>123</v>
      </c>
      <c r="E253" s="266"/>
      <c r="F253" s="86"/>
      <c r="G253" s="137"/>
      <c r="H253" s="77"/>
      <c r="I253" s="122"/>
      <c r="J253" s="274"/>
      <c r="K253" s="245"/>
      <c r="L253" s="245"/>
      <c r="M253" s="245"/>
      <c r="N253" s="245"/>
      <c r="O253" s="274"/>
      <c r="P253" s="274"/>
      <c r="Q253" s="245"/>
      <c r="R253" s="245"/>
      <c r="S253" s="245"/>
      <c r="T253" s="245"/>
      <c r="U253" s="245"/>
      <c r="V253" s="245"/>
      <c r="W253" s="245"/>
      <c r="X253" s="245"/>
      <c r="Y253" s="245"/>
      <c r="Z253" s="245"/>
      <c r="AA253" s="245"/>
      <c r="AB253" s="245"/>
      <c r="AC253" s="245"/>
      <c r="AD253" s="245"/>
      <c r="AE253" s="245"/>
      <c r="AF253" s="245"/>
      <c r="AG253" s="245"/>
      <c r="AH253" s="245"/>
      <c r="AI253" s="245"/>
      <c r="AJ253" s="245"/>
      <c r="AK253" s="245"/>
      <c r="AL253" s="245"/>
      <c r="AM253" s="245"/>
      <c r="AN253" s="245"/>
      <c r="AO253" s="245"/>
      <c r="AP253" s="245"/>
      <c r="AQ253" s="245"/>
      <c r="AR253" s="245"/>
      <c r="AS253" s="245"/>
      <c r="AT253" s="245"/>
      <c r="AU253" s="245"/>
      <c r="AV253" s="245"/>
      <c r="AW253" s="245"/>
      <c r="AX253" s="245"/>
      <c r="AY253" s="245"/>
      <c r="AZ253" s="245"/>
      <c r="BA253" s="245"/>
      <c r="BB253" s="245"/>
      <c r="BC253" s="245"/>
      <c r="BD253" s="245"/>
      <c r="BE253" s="245"/>
      <c r="BF253" s="245"/>
      <c r="BG253" s="245"/>
      <c r="BH253" s="245"/>
      <c r="BI253" s="245"/>
      <c r="BJ253" s="245"/>
      <c r="BK253" s="245"/>
      <c r="BL253" s="245"/>
      <c r="BM253" s="245"/>
      <c r="BN253" s="245"/>
    </row>
    <row r="254" spans="1:66" s="72" customFormat="1" ht="67.5" customHeight="1">
      <c r="A254" s="135"/>
      <c r="B254" s="139"/>
      <c r="C254" s="136"/>
      <c r="D254" s="140" t="s">
        <v>124</v>
      </c>
      <c r="E254" s="82"/>
      <c r="F254" s="215"/>
      <c r="G254" s="137"/>
      <c r="H254" s="77"/>
      <c r="I254" s="70"/>
      <c r="J254" s="96"/>
      <c r="K254" s="245"/>
      <c r="L254" s="245"/>
      <c r="M254" s="245"/>
      <c r="N254" s="245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  <c r="AT254" s="71"/>
      <c r="AU254" s="71"/>
      <c r="AV254" s="71"/>
      <c r="AW254" s="71"/>
      <c r="AX254" s="71"/>
      <c r="AY254" s="71"/>
      <c r="AZ254" s="71"/>
      <c r="BA254" s="71"/>
      <c r="BB254" s="71"/>
      <c r="BC254" s="71"/>
      <c r="BD254" s="71"/>
      <c r="BE254" s="71"/>
      <c r="BF254" s="71"/>
      <c r="BG254" s="71"/>
      <c r="BH254" s="71"/>
      <c r="BI254" s="71"/>
      <c r="BJ254" s="71"/>
      <c r="BK254" s="71"/>
      <c r="BL254" s="71"/>
      <c r="BM254" s="71"/>
      <c r="BN254" s="71"/>
    </row>
    <row r="255" spans="1:66" s="72" customFormat="1" ht="13.5" customHeight="1">
      <c r="A255" s="101">
        <v>47</v>
      </c>
      <c r="B255" s="104" t="s">
        <v>53</v>
      </c>
      <c r="C255" s="104" t="s">
        <v>59</v>
      </c>
      <c r="D255" s="104" t="s">
        <v>60</v>
      </c>
      <c r="E255" s="104" t="s">
        <v>38</v>
      </c>
      <c r="F255" s="105">
        <f>F256</f>
        <v>2</v>
      </c>
      <c r="G255" s="341"/>
      <c r="H255" s="106">
        <f>F255*G255</f>
        <v>0</v>
      </c>
      <c r="I255" s="78" t="s">
        <v>216</v>
      </c>
      <c r="J255" s="262"/>
      <c r="K255" s="71"/>
      <c r="L255" s="71"/>
      <c r="M255" s="71"/>
      <c r="N255" s="71"/>
      <c r="O255" s="71"/>
      <c r="P255" s="71"/>
      <c r="Q255" s="71"/>
      <c r="R255" s="263"/>
      <c r="S255" s="71"/>
      <c r="T255" s="71"/>
      <c r="U255" s="71"/>
      <c r="V255" s="71"/>
      <c r="W255" s="71"/>
      <c r="X255" s="71"/>
      <c r="Y255" s="71"/>
      <c r="Z255" s="71"/>
      <c r="AA255" s="71"/>
      <c r="AB255" s="71"/>
      <c r="AC255" s="71"/>
      <c r="AD255" s="71"/>
      <c r="AE255" s="71"/>
      <c r="AF255" s="71"/>
      <c r="AG255" s="71"/>
      <c r="AH255" s="71"/>
      <c r="AI255" s="71"/>
      <c r="AJ255" s="71"/>
      <c r="AK255" s="71"/>
      <c r="AL255" s="71"/>
      <c r="AM255" s="71"/>
      <c r="AN255" s="71"/>
      <c r="AO255" s="71"/>
      <c r="AP255" s="71"/>
      <c r="AQ255" s="71"/>
      <c r="AR255" s="71"/>
      <c r="AS255" s="71"/>
      <c r="AT255" s="71"/>
      <c r="AU255" s="71"/>
      <c r="AV255" s="71"/>
      <c r="AW255" s="71"/>
      <c r="AX255" s="71"/>
      <c r="AY255" s="71"/>
      <c r="AZ255" s="71"/>
      <c r="BA255" s="71"/>
      <c r="BB255" s="71"/>
      <c r="BC255" s="71"/>
      <c r="BD255" s="71"/>
      <c r="BE255" s="71"/>
      <c r="BF255" s="71"/>
      <c r="BG255" s="71"/>
      <c r="BH255" s="71"/>
      <c r="BI255" s="71"/>
      <c r="BJ255" s="71"/>
      <c r="BK255" s="71"/>
      <c r="BL255" s="71"/>
      <c r="BM255" s="71"/>
      <c r="BN255" s="71"/>
    </row>
    <row r="256" spans="1:66" s="72" customFormat="1" ht="13.5" customHeight="1">
      <c r="A256" s="113"/>
      <c r="B256" s="114"/>
      <c r="C256" s="114"/>
      <c r="D256" s="152" t="s">
        <v>111</v>
      </c>
      <c r="E256" s="114"/>
      <c r="F256" s="153">
        <v>2</v>
      </c>
      <c r="G256" s="115"/>
      <c r="H256" s="106"/>
      <c r="I256" s="116"/>
      <c r="J256" s="262"/>
      <c r="K256" s="71"/>
      <c r="L256" s="71"/>
      <c r="M256" s="71"/>
      <c r="N256" s="71"/>
      <c r="O256" s="71"/>
      <c r="P256" s="71"/>
      <c r="Q256" s="71"/>
      <c r="R256" s="263"/>
      <c r="S256" s="71"/>
      <c r="T256" s="71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G256" s="71"/>
      <c r="AH256" s="71"/>
      <c r="AI256" s="71"/>
      <c r="AJ256" s="71"/>
      <c r="AK256" s="71"/>
      <c r="AL256" s="71"/>
      <c r="AM256" s="71"/>
      <c r="AN256" s="71"/>
      <c r="AO256" s="71"/>
      <c r="AP256" s="71"/>
      <c r="AQ256" s="71"/>
      <c r="AR256" s="71"/>
      <c r="AS256" s="71"/>
      <c r="AT256" s="71"/>
      <c r="AU256" s="71"/>
      <c r="AV256" s="71"/>
      <c r="AW256" s="71"/>
      <c r="AX256" s="71"/>
      <c r="AY256" s="71"/>
      <c r="AZ256" s="71"/>
      <c r="BA256" s="71"/>
      <c r="BB256" s="71"/>
      <c r="BC256" s="71"/>
      <c r="BD256" s="71"/>
      <c r="BE256" s="71"/>
      <c r="BF256" s="71"/>
      <c r="BG256" s="71"/>
      <c r="BH256" s="71"/>
      <c r="BI256" s="71"/>
      <c r="BJ256" s="71"/>
      <c r="BK256" s="71"/>
      <c r="BL256" s="71"/>
      <c r="BM256" s="71"/>
      <c r="BN256" s="71"/>
    </row>
    <row r="257" spans="1:66" s="72" customFormat="1" ht="13.5" customHeight="1">
      <c r="A257" s="113"/>
      <c r="B257" s="114"/>
      <c r="C257" s="114"/>
      <c r="D257" s="152" t="s">
        <v>57</v>
      </c>
      <c r="E257" s="114"/>
      <c r="F257" s="153"/>
      <c r="G257" s="115"/>
      <c r="H257" s="106"/>
      <c r="I257" s="116"/>
      <c r="J257" s="262"/>
      <c r="K257" s="71"/>
      <c r="L257" s="71"/>
      <c r="M257" s="71"/>
      <c r="N257" s="71"/>
      <c r="O257" s="71"/>
      <c r="P257" s="71"/>
      <c r="Q257" s="71"/>
      <c r="R257" s="263"/>
      <c r="S257" s="71"/>
      <c r="T257" s="71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G257" s="71"/>
      <c r="AH257" s="71"/>
      <c r="AI257" s="71"/>
      <c r="AJ257" s="71"/>
      <c r="AK257" s="71"/>
      <c r="AL257" s="71"/>
      <c r="AM257" s="71"/>
      <c r="AN257" s="71"/>
      <c r="AO257" s="71"/>
      <c r="AP257" s="71"/>
      <c r="AQ257" s="71"/>
      <c r="AR257" s="71"/>
      <c r="AS257" s="71"/>
      <c r="AT257" s="71"/>
      <c r="AU257" s="71"/>
      <c r="AV257" s="71"/>
      <c r="AW257" s="71"/>
      <c r="AX257" s="71"/>
      <c r="AY257" s="71"/>
      <c r="AZ257" s="71"/>
      <c r="BA257" s="71"/>
      <c r="BB257" s="71"/>
      <c r="BC257" s="71"/>
      <c r="BD257" s="71"/>
      <c r="BE257" s="71"/>
      <c r="BF257" s="71"/>
      <c r="BG257" s="71"/>
      <c r="BH257" s="71"/>
      <c r="BI257" s="71"/>
      <c r="BJ257" s="71"/>
      <c r="BK257" s="71"/>
      <c r="BL257" s="71"/>
      <c r="BM257" s="71"/>
      <c r="BN257" s="71"/>
    </row>
    <row r="258" spans="1:66" s="72" customFormat="1" ht="13.5" customHeight="1">
      <c r="A258" s="254"/>
      <c r="B258" s="255"/>
      <c r="C258" s="255">
        <v>776</v>
      </c>
      <c r="D258" s="255" t="s">
        <v>58</v>
      </c>
      <c r="E258" s="255"/>
      <c r="F258" s="256"/>
      <c r="G258" s="257"/>
      <c r="H258" s="257">
        <f>SUM(H259:H279)</f>
        <v>0</v>
      </c>
      <c r="I258" s="238"/>
      <c r="J258" s="71"/>
      <c r="K258" s="232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  <c r="AB258" s="71"/>
      <c r="AC258" s="71"/>
      <c r="AD258" s="71"/>
      <c r="AE258" s="71"/>
      <c r="AF258" s="71"/>
      <c r="AG258" s="71"/>
      <c r="AH258" s="71"/>
      <c r="AI258" s="71"/>
      <c r="AJ258" s="71"/>
      <c r="AK258" s="71"/>
      <c r="AL258" s="71"/>
      <c r="AM258" s="71"/>
      <c r="AN258" s="71"/>
      <c r="AO258" s="71"/>
      <c r="AP258" s="71"/>
      <c r="AQ258" s="71"/>
      <c r="AR258" s="71"/>
      <c r="AS258" s="71"/>
      <c r="AT258" s="71"/>
      <c r="AU258" s="71"/>
      <c r="AV258" s="71"/>
      <c r="AW258" s="71"/>
      <c r="AX258" s="71"/>
      <c r="AY258" s="71"/>
      <c r="AZ258" s="71"/>
      <c r="BA258" s="71"/>
      <c r="BB258" s="71"/>
      <c r="BC258" s="71"/>
      <c r="BD258" s="71"/>
      <c r="BE258" s="71"/>
      <c r="BF258" s="71"/>
      <c r="BG258" s="71"/>
      <c r="BH258" s="71"/>
      <c r="BI258" s="71"/>
      <c r="BJ258" s="71"/>
      <c r="BK258" s="71"/>
      <c r="BL258" s="71"/>
      <c r="BM258" s="71"/>
      <c r="BN258" s="71"/>
    </row>
    <row r="259" spans="1:66" s="72" customFormat="1" ht="13.5" customHeight="1">
      <c r="A259" s="73">
        <v>48</v>
      </c>
      <c r="B259" s="75">
        <v>776</v>
      </c>
      <c r="C259" s="265">
        <v>776201812</v>
      </c>
      <c r="D259" s="75" t="s">
        <v>91</v>
      </c>
      <c r="E259" s="266" t="s">
        <v>20</v>
      </c>
      <c r="F259" s="279">
        <f>SUM(F260:F263)</f>
        <v>393.17400000000004</v>
      </c>
      <c r="G259" s="348"/>
      <c r="H259" s="77">
        <f>F259*G259</f>
        <v>0</v>
      </c>
      <c r="I259" s="78" t="s">
        <v>216</v>
      </c>
      <c r="J259" s="148"/>
      <c r="K259" s="71"/>
      <c r="L259" s="71"/>
      <c r="M259" s="71"/>
      <c r="N259" s="134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G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  <c r="AY259" s="71"/>
      <c r="AZ259" s="71"/>
      <c r="BA259" s="71"/>
      <c r="BB259" s="71"/>
      <c r="BC259" s="71"/>
      <c r="BD259" s="71"/>
      <c r="BE259" s="71"/>
      <c r="BF259" s="71"/>
      <c r="BG259" s="71"/>
      <c r="BH259" s="71"/>
      <c r="BI259" s="71"/>
      <c r="BJ259" s="71"/>
      <c r="BK259" s="71"/>
      <c r="BL259" s="71"/>
      <c r="BM259" s="71"/>
      <c r="BN259" s="71"/>
    </row>
    <row r="260" spans="1:66" s="72" customFormat="1" ht="27" customHeight="1">
      <c r="A260" s="135"/>
      <c r="B260" s="136"/>
      <c r="C260" s="136"/>
      <c r="D260" s="82" t="s">
        <v>197</v>
      </c>
      <c r="E260" s="136"/>
      <c r="F260" s="147">
        <f>(11.13+24.81+33.26+22.82)+(16.25+16.92+15.59+15.74)</f>
        <v>156.51999999999998</v>
      </c>
      <c r="G260" s="137"/>
      <c r="H260" s="77"/>
      <c r="I260" s="70"/>
      <c r="J260" s="148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  <c r="AY260" s="71"/>
      <c r="AZ260" s="71"/>
      <c r="BA260" s="71"/>
      <c r="BB260" s="71"/>
      <c r="BC260" s="71"/>
      <c r="BD260" s="71"/>
      <c r="BE260" s="71"/>
      <c r="BF260" s="71"/>
      <c r="BG260" s="71"/>
      <c r="BH260" s="71"/>
      <c r="BI260" s="71"/>
      <c r="BJ260" s="71"/>
      <c r="BK260" s="71"/>
      <c r="BL260" s="71"/>
      <c r="BM260" s="71"/>
      <c r="BN260" s="71"/>
    </row>
    <row r="261" spans="1:66" s="72" customFormat="1" ht="27" customHeight="1">
      <c r="A261" s="135"/>
      <c r="B261" s="136"/>
      <c r="C261" s="136"/>
      <c r="D261" s="82" t="s">
        <v>210</v>
      </c>
      <c r="E261" s="136"/>
      <c r="F261" s="147">
        <f>(17.72+14.36+14.61+15.53+16.28+16.51+15.54+15.57+17.22+19.21)</f>
        <v>162.55000000000001</v>
      </c>
      <c r="G261" s="137"/>
      <c r="H261" s="77"/>
      <c r="I261" s="70"/>
      <c r="J261" s="148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G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  <c r="AY261" s="71"/>
      <c r="AZ261" s="71"/>
      <c r="BA261" s="71"/>
      <c r="BB261" s="71"/>
      <c r="BC261" s="71"/>
      <c r="BD261" s="71"/>
      <c r="BE261" s="71"/>
      <c r="BF261" s="71"/>
      <c r="BG261" s="71"/>
      <c r="BH261" s="71"/>
      <c r="BI261" s="71"/>
      <c r="BJ261" s="71"/>
      <c r="BK261" s="71"/>
      <c r="BL261" s="71"/>
      <c r="BM261" s="71"/>
      <c r="BN261" s="71"/>
    </row>
    <row r="262" spans="1:66" s="72" customFormat="1" ht="27" customHeight="1">
      <c r="A262" s="135"/>
      <c r="B262" s="136"/>
      <c r="C262" s="136"/>
      <c r="D262" s="82" t="s">
        <v>199</v>
      </c>
      <c r="E262" s="136"/>
      <c r="F262" s="147">
        <f>(11.82)+(61.08)</f>
        <v>72.900000000000006</v>
      </c>
      <c r="G262" s="137"/>
      <c r="H262" s="77"/>
      <c r="I262" s="70"/>
      <c r="J262" s="148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  <c r="AB262" s="71"/>
      <c r="AC262" s="71"/>
      <c r="AD262" s="71"/>
      <c r="AE262" s="71"/>
      <c r="AF262" s="71"/>
      <c r="AG262" s="71"/>
      <c r="AH262" s="71"/>
      <c r="AI262" s="71"/>
      <c r="AJ262" s="71"/>
      <c r="AK262" s="71"/>
      <c r="AL262" s="71"/>
      <c r="AM262" s="71"/>
      <c r="AN262" s="71"/>
      <c r="AO262" s="71"/>
      <c r="AP262" s="71"/>
      <c r="AQ262" s="71"/>
      <c r="AR262" s="71"/>
      <c r="AS262" s="71"/>
      <c r="AT262" s="71"/>
      <c r="AU262" s="71"/>
      <c r="AV262" s="71"/>
      <c r="AW262" s="71"/>
      <c r="AX262" s="71"/>
      <c r="AY262" s="71"/>
      <c r="AZ262" s="71"/>
      <c r="BA262" s="71"/>
      <c r="BB262" s="71"/>
      <c r="BC262" s="71"/>
      <c r="BD262" s="71"/>
      <c r="BE262" s="71"/>
      <c r="BF262" s="71"/>
      <c r="BG262" s="71"/>
      <c r="BH262" s="71"/>
      <c r="BI262" s="71"/>
      <c r="BJ262" s="71"/>
      <c r="BK262" s="71"/>
      <c r="BL262" s="71"/>
      <c r="BM262" s="71"/>
      <c r="BN262" s="71"/>
    </row>
    <row r="263" spans="1:66" s="72" customFormat="1" ht="13.5" customHeight="1">
      <c r="A263" s="135"/>
      <c r="B263" s="136"/>
      <c r="C263" s="136"/>
      <c r="D263" s="82" t="s">
        <v>218</v>
      </c>
      <c r="E263" s="136"/>
      <c r="F263" s="147">
        <f>(0.7*1.72)</f>
        <v>1.204</v>
      </c>
      <c r="G263" s="137"/>
      <c r="H263" s="77"/>
      <c r="I263" s="70"/>
      <c r="J263" s="148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  <c r="AB263" s="71"/>
      <c r="AC263" s="71"/>
      <c r="AD263" s="71"/>
      <c r="AE263" s="71"/>
      <c r="AF263" s="71"/>
      <c r="AG263" s="71"/>
      <c r="AH263" s="71"/>
      <c r="AI263" s="71"/>
      <c r="AJ263" s="71"/>
      <c r="AK263" s="71"/>
      <c r="AL263" s="71"/>
      <c r="AM263" s="71"/>
      <c r="AN263" s="71"/>
      <c r="AO263" s="71"/>
      <c r="AP263" s="71"/>
      <c r="AQ263" s="71"/>
      <c r="AR263" s="71"/>
      <c r="AS263" s="71"/>
      <c r="AT263" s="71"/>
      <c r="AU263" s="71"/>
      <c r="AV263" s="71"/>
      <c r="AW263" s="71"/>
      <c r="AX263" s="71"/>
      <c r="AY263" s="71"/>
      <c r="AZ263" s="71"/>
      <c r="BA263" s="71"/>
      <c r="BB263" s="71"/>
      <c r="BC263" s="71"/>
      <c r="BD263" s="71"/>
      <c r="BE263" s="71"/>
      <c r="BF263" s="71"/>
      <c r="BG263" s="71"/>
      <c r="BH263" s="71"/>
      <c r="BI263" s="71"/>
      <c r="BJ263" s="71"/>
      <c r="BK263" s="71"/>
      <c r="BL263" s="71"/>
      <c r="BM263" s="71"/>
      <c r="BN263" s="71"/>
    </row>
    <row r="264" spans="1:66" s="72" customFormat="1" ht="13.5" customHeight="1">
      <c r="A264" s="135"/>
      <c r="B264" s="136"/>
      <c r="C264" s="136"/>
      <c r="D264" s="82" t="s">
        <v>217</v>
      </c>
      <c r="E264" s="136"/>
      <c r="F264" s="147"/>
      <c r="G264" s="137"/>
      <c r="H264" s="77"/>
      <c r="I264" s="70"/>
      <c r="J264" s="148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G264" s="71"/>
      <c r="AH264" s="71"/>
      <c r="AI264" s="71"/>
      <c r="AJ264" s="71"/>
      <c r="AK264" s="71"/>
      <c r="AL264" s="71"/>
      <c r="AM264" s="71"/>
      <c r="AN264" s="71"/>
      <c r="AO264" s="71"/>
      <c r="AP264" s="71"/>
      <c r="AQ264" s="71"/>
      <c r="AR264" s="71"/>
      <c r="AS264" s="71"/>
      <c r="AT264" s="71"/>
      <c r="AU264" s="71"/>
      <c r="AV264" s="71"/>
      <c r="AW264" s="71"/>
      <c r="AX264" s="71"/>
      <c r="AY264" s="71"/>
      <c r="AZ264" s="71"/>
      <c r="BA264" s="71"/>
      <c r="BB264" s="71"/>
      <c r="BC264" s="71"/>
      <c r="BD264" s="71"/>
      <c r="BE264" s="71"/>
      <c r="BF264" s="71"/>
      <c r="BG264" s="71"/>
      <c r="BH264" s="71"/>
      <c r="BI264" s="71"/>
      <c r="BJ264" s="71"/>
      <c r="BK264" s="71"/>
      <c r="BL264" s="71"/>
      <c r="BM264" s="71"/>
      <c r="BN264" s="71"/>
    </row>
    <row r="265" spans="1:66" s="72" customFormat="1" ht="13.5" customHeight="1">
      <c r="A265" s="73">
        <v>49</v>
      </c>
      <c r="B265" s="75">
        <v>776</v>
      </c>
      <c r="C265" s="265">
        <v>776410811</v>
      </c>
      <c r="D265" s="75" t="s">
        <v>92</v>
      </c>
      <c r="E265" s="266" t="s">
        <v>39</v>
      </c>
      <c r="F265" s="279">
        <f>SUM(F266:F269)</f>
        <v>369.6</v>
      </c>
      <c r="G265" s="348"/>
      <c r="H265" s="77">
        <f>F265*G265</f>
        <v>0</v>
      </c>
      <c r="I265" s="78" t="s">
        <v>216</v>
      </c>
      <c r="J265" s="280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G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  <c r="AY265" s="71"/>
      <c r="AZ265" s="71"/>
      <c r="BA265" s="71"/>
      <c r="BB265" s="71"/>
      <c r="BC265" s="71"/>
      <c r="BD265" s="71"/>
      <c r="BE265" s="71"/>
      <c r="BF265" s="71"/>
      <c r="BG265" s="71"/>
      <c r="BH265" s="71"/>
      <c r="BI265" s="71"/>
      <c r="BJ265" s="71"/>
      <c r="BK265" s="71"/>
      <c r="BL265" s="71"/>
      <c r="BM265" s="71"/>
      <c r="BN265" s="71"/>
    </row>
    <row r="266" spans="1:66" s="72" customFormat="1" ht="27" customHeight="1">
      <c r="A266" s="135"/>
      <c r="B266" s="136"/>
      <c r="C266" s="136"/>
      <c r="D266" s="82" t="s">
        <v>194</v>
      </c>
      <c r="E266" s="136"/>
      <c r="F266" s="147">
        <f>(14.45+18+21.65+18.35)+(15.85+16.75+15.95+15.8)</f>
        <v>136.80000000000001</v>
      </c>
      <c r="G266" s="137"/>
      <c r="H266" s="77"/>
      <c r="I266" s="70"/>
      <c r="J266" s="148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  <c r="BA266" s="71"/>
      <c r="BB266" s="71"/>
      <c r="BC266" s="71"/>
      <c r="BD266" s="71"/>
      <c r="BE266" s="71"/>
      <c r="BF266" s="71"/>
      <c r="BG266" s="71"/>
      <c r="BH266" s="71"/>
      <c r="BI266" s="71"/>
      <c r="BJ266" s="71"/>
      <c r="BK266" s="71"/>
      <c r="BL266" s="71"/>
      <c r="BM266" s="71"/>
      <c r="BN266" s="71"/>
    </row>
    <row r="267" spans="1:66" s="72" customFormat="1" ht="27" customHeight="1">
      <c r="A267" s="135"/>
      <c r="B267" s="136"/>
      <c r="C267" s="136"/>
      <c r="D267" s="82" t="s">
        <v>195</v>
      </c>
      <c r="E267" s="136"/>
      <c r="F267" s="147">
        <f>(18.6+14.2+14.25+14.1+16+16.35+15.55+15.7+16.5+19.1)</f>
        <v>160.35</v>
      </c>
      <c r="G267" s="137"/>
      <c r="H267" s="77"/>
      <c r="I267" s="70"/>
      <c r="J267" s="148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  <c r="AB267" s="71"/>
      <c r="AC267" s="71"/>
      <c r="AD267" s="71"/>
      <c r="AE267" s="71"/>
      <c r="AF267" s="71"/>
      <c r="AG267" s="71"/>
      <c r="AH267" s="71"/>
      <c r="AI267" s="71"/>
      <c r="AJ267" s="71"/>
      <c r="AK267" s="71"/>
      <c r="AL267" s="71"/>
      <c r="AM267" s="71"/>
      <c r="AN267" s="71"/>
      <c r="AO267" s="71"/>
      <c r="AP267" s="71"/>
      <c r="AQ267" s="71"/>
      <c r="AR267" s="71"/>
      <c r="AS267" s="71"/>
      <c r="AT267" s="71"/>
      <c r="AU267" s="71"/>
      <c r="AV267" s="71"/>
      <c r="AW267" s="71"/>
      <c r="AX267" s="71"/>
      <c r="AY267" s="71"/>
      <c r="AZ267" s="71"/>
      <c r="BA267" s="71"/>
      <c r="BB267" s="71"/>
      <c r="BC267" s="71"/>
      <c r="BD267" s="71"/>
      <c r="BE267" s="71"/>
      <c r="BF267" s="71"/>
      <c r="BG267" s="71"/>
      <c r="BH267" s="71"/>
      <c r="BI267" s="71"/>
      <c r="BJ267" s="71"/>
      <c r="BK267" s="71"/>
      <c r="BL267" s="71"/>
      <c r="BM267" s="71"/>
      <c r="BN267" s="71"/>
    </row>
    <row r="268" spans="1:66" s="72" customFormat="1" ht="13.5" customHeight="1">
      <c r="A268" s="135"/>
      <c r="B268" s="136"/>
      <c r="C268" s="136"/>
      <c r="D268" s="82" t="s">
        <v>196</v>
      </c>
      <c r="E268" s="136"/>
      <c r="F268" s="147">
        <f>(14.8)+(55.05)</f>
        <v>69.849999999999994</v>
      </c>
      <c r="G268" s="137"/>
      <c r="H268" s="77"/>
      <c r="I268" s="70"/>
      <c r="J268" s="148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  <c r="AB268" s="71"/>
      <c r="AC268" s="71"/>
      <c r="AD268" s="71"/>
      <c r="AE268" s="71"/>
      <c r="AF268" s="71"/>
      <c r="AG268" s="71"/>
      <c r="AH268" s="71"/>
      <c r="AI268" s="71"/>
      <c r="AJ268" s="71"/>
      <c r="AK268" s="71"/>
      <c r="AL268" s="71"/>
      <c r="AM268" s="71"/>
      <c r="AN268" s="71"/>
      <c r="AO268" s="71"/>
      <c r="AP268" s="71"/>
      <c r="AQ268" s="71"/>
      <c r="AR268" s="71"/>
      <c r="AS268" s="71"/>
      <c r="AT268" s="71"/>
      <c r="AU268" s="71"/>
      <c r="AV268" s="71"/>
      <c r="AW268" s="71"/>
      <c r="AX268" s="71"/>
      <c r="AY268" s="71"/>
      <c r="AZ268" s="71"/>
      <c r="BA268" s="71"/>
      <c r="BB268" s="71"/>
      <c r="BC268" s="71"/>
      <c r="BD268" s="71"/>
      <c r="BE268" s="71"/>
      <c r="BF268" s="71"/>
      <c r="BG268" s="71"/>
      <c r="BH268" s="71"/>
      <c r="BI268" s="71"/>
      <c r="BJ268" s="71"/>
      <c r="BK268" s="71"/>
      <c r="BL268" s="71"/>
      <c r="BM268" s="71"/>
      <c r="BN268" s="71"/>
    </row>
    <row r="269" spans="1:66" s="72" customFormat="1" ht="13.5" customHeight="1">
      <c r="A269" s="135"/>
      <c r="B269" s="136"/>
      <c r="C269" s="136"/>
      <c r="D269" s="82" t="s">
        <v>248</v>
      </c>
      <c r="E269" s="136"/>
      <c r="F269" s="147">
        <f>(2.6)</f>
        <v>2.6</v>
      </c>
      <c r="G269" s="137"/>
      <c r="H269" s="77"/>
      <c r="I269" s="70"/>
      <c r="J269" s="148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G269" s="71"/>
      <c r="AH269" s="71"/>
      <c r="AI269" s="71"/>
      <c r="AJ269" s="71"/>
      <c r="AK269" s="71"/>
      <c r="AL269" s="71"/>
      <c r="AM269" s="71"/>
      <c r="AN269" s="71"/>
      <c r="AO269" s="71"/>
      <c r="AP269" s="71"/>
      <c r="AQ269" s="71"/>
      <c r="AR269" s="71"/>
      <c r="AS269" s="71"/>
      <c r="AT269" s="71"/>
      <c r="AU269" s="71"/>
      <c r="AV269" s="71"/>
      <c r="AW269" s="71"/>
      <c r="AX269" s="71"/>
      <c r="AY269" s="71"/>
      <c r="AZ269" s="71"/>
      <c r="BA269" s="71"/>
      <c r="BB269" s="71"/>
      <c r="BC269" s="71"/>
      <c r="BD269" s="71"/>
      <c r="BE269" s="71"/>
      <c r="BF269" s="71"/>
      <c r="BG269" s="71"/>
      <c r="BH269" s="71"/>
      <c r="BI269" s="71"/>
      <c r="BJ269" s="71"/>
      <c r="BK269" s="71"/>
      <c r="BL269" s="71"/>
      <c r="BM269" s="71"/>
      <c r="BN269" s="71"/>
    </row>
    <row r="270" spans="1:66" s="72" customFormat="1" ht="13.5" customHeight="1">
      <c r="A270" s="135"/>
      <c r="B270" s="136"/>
      <c r="C270" s="136"/>
      <c r="D270" s="82" t="s">
        <v>93</v>
      </c>
      <c r="E270" s="136"/>
      <c r="F270" s="147"/>
      <c r="G270" s="137"/>
      <c r="H270" s="77"/>
      <c r="I270" s="70"/>
      <c r="J270" s="71"/>
      <c r="K270" s="134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  <c r="AB270" s="71"/>
      <c r="AC270" s="71"/>
      <c r="AD270" s="71"/>
      <c r="AE270" s="71"/>
      <c r="AF270" s="71"/>
      <c r="AG270" s="71"/>
      <c r="AH270" s="71"/>
      <c r="AI270" s="71"/>
      <c r="AJ270" s="71"/>
      <c r="AK270" s="71"/>
      <c r="AL270" s="71"/>
      <c r="AM270" s="71"/>
      <c r="AN270" s="71"/>
      <c r="AO270" s="71"/>
      <c r="AP270" s="71"/>
      <c r="AQ270" s="71"/>
      <c r="AR270" s="71"/>
      <c r="AS270" s="71"/>
      <c r="AT270" s="71"/>
      <c r="AU270" s="71"/>
      <c r="AV270" s="71"/>
      <c r="AW270" s="71"/>
      <c r="AX270" s="71"/>
      <c r="AY270" s="71"/>
      <c r="AZ270" s="71"/>
      <c r="BA270" s="71"/>
      <c r="BB270" s="71"/>
      <c r="BC270" s="71"/>
      <c r="BD270" s="71"/>
      <c r="BE270" s="71"/>
      <c r="BF270" s="71"/>
      <c r="BG270" s="71"/>
      <c r="BH270" s="71"/>
      <c r="BI270" s="71"/>
      <c r="BJ270" s="71"/>
      <c r="BK270" s="71"/>
      <c r="BL270" s="71"/>
      <c r="BM270" s="71"/>
      <c r="BN270" s="71"/>
    </row>
    <row r="271" spans="1:66" s="72" customFormat="1" ht="13.5" customHeight="1">
      <c r="A271" s="73">
        <v>50</v>
      </c>
      <c r="B271" s="75">
        <v>776</v>
      </c>
      <c r="C271" s="265">
        <v>776991821</v>
      </c>
      <c r="D271" s="75" t="s">
        <v>125</v>
      </c>
      <c r="E271" s="266" t="s">
        <v>20</v>
      </c>
      <c r="F271" s="279">
        <f>SUM(F273:F276)</f>
        <v>393.17399999999998</v>
      </c>
      <c r="G271" s="348"/>
      <c r="H271" s="77">
        <f>F271*G271</f>
        <v>0</v>
      </c>
      <c r="I271" s="78" t="s">
        <v>216</v>
      </c>
      <c r="J271" s="148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G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  <c r="AY271" s="71"/>
      <c r="AZ271" s="71"/>
      <c r="BA271" s="71"/>
      <c r="BB271" s="71"/>
      <c r="BC271" s="71"/>
      <c r="BD271" s="71"/>
      <c r="BE271" s="71"/>
      <c r="BF271" s="71"/>
      <c r="BG271" s="71"/>
      <c r="BH271" s="71"/>
      <c r="BI271" s="71"/>
      <c r="BJ271" s="71"/>
      <c r="BK271" s="71"/>
      <c r="BL271" s="71"/>
      <c r="BM271" s="71"/>
      <c r="BN271" s="71"/>
    </row>
    <row r="272" spans="1:66" s="72" customFormat="1" ht="13.5" customHeight="1">
      <c r="A272" s="135"/>
      <c r="B272" s="136"/>
      <c r="C272" s="136"/>
      <c r="D272" s="82" t="s">
        <v>126</v>
      </c>
      <c r="E272" s="136"/>
      <c r="F272" s="147"/>
      <c r="G272" s="137"/>
      <c r="H272" s="77"/>
      <c r="I272" s="70"/>
      <c r="J272" s="148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  <c r="AB272" s="71"/>
      <c r="AC272" s="71"/>
      <c r="AD272" s="71"/>
      <c r="AE272" s="71"/>
      <c r="AF272" s="71"/>
      <c r="AG272" s="71"/>
      <c r="AH272" s="71"/>
      <c r="AI272" s="71"/>
      <c r="AJ272" s="71"/>
      <c r="AK272" s="71"/>
      <c r="AL272" s="71"/>
      <c r="AM272" s="71"/>
      <c r="AN272" s="71"/>
      <c r="AO272" s="71"/>
      <c r="AP272" s="71"/>
      <c r="AQ272" s="71"/>
      <c r="AR272" s="71"/>
      <c r="AS272" s="71"/>
      <c r="AT272" s="71"/>
      <c r="AU272" s="71"/>
      <c r="AV272" s="71"/>
      <c r="AW272" s="71"/>
      <c r="AX272" s="71"/>
      <c r="AY272" s="71"/>
      <c r="AZ272" s="71"/>
      <c r="BA272" s="71"/>
      <c r="BB272" s="71"/>
      <c r="BC272" s="71"/>
      <c r="BD272" s="71"/>
      <c r="BE272" s="71"/>
      <c r="BF272" s="71"/>
      <c r="BG272" s="71"/>
      <c r="BH272" s="71"/>
      <c r="BI272" s="71"/>
      <c r="BJ272" s="71"/>
      <c r="BK272" s="71"/>
      <c r="BL272" s="71"/>
      <c r="BM272" s="71"/>
      <c r="BN272" s="71"/>
    </row>
    <row r="273" spans="1:66" s="72" customFormat="1" ht="13.5" customHeight="1">
      <c r="A273" s="135"/>
      <c r="B273" s="136"/>
      <c r="C273" s="136"/>
      <c r="D273" s="82" t="s">
        <v>200</v>
      </c>
      <c r="E273" s="136"/>
      <c r="F273" s="147">
        <f>(11.82)+(61.08)</f>
        <v>72.900000000000006</v>
      </c>
      <c r="G273" s="137"/>
      <c r="H273" s="349"/>
      <c r="I273" s="70"/>
      <c r="J273" s="148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  <c r="AB273" s="71"/>
      <c r="AC273" s="71"/>
      <c r="AD273" s="71"/>
      <c r="AE273" s="71"/>
      <c r="AF273" s="71"/>
      <c r="AG273" s="71"/>
      <c r="AH273" s="71"/>
      <c r="AI273" s="71"/>
      <c r="AJ273" s="71"/>
      <c r="AK273" s="71"/>
      <c r="AL273" s="71"/>
      <c r="AM273" s="71"/>
      <c r="AN273" s="71"/>
      <c r="AO273" s="71"/>
      <c r="AP273" s="71"/>
      <c r="AQ273" s="71"/>
      <c r="AR273" s="71"/>
      <c r="AS273" s="71"/>
      <c r="AT273" s="71"/>
      <c r="AU273" s="71"/>
      <c r="AV273" s="71"/>
      <c r="AW273" s="71"/>
      <c r="AX273" s="71"/>
      <c r="AY273" s="71"/>
      <c r="AZ273" s="71"/>
      <c r="BA273" s="71"/>
      <c r="BB273" s="71"/>
      <c r="BC273" s="71"/>
      <c r="BD273" s="71"/>
      <c r="BE273" s="71"/>
      <c r="BF273" s="71"/>
      <c r="BG273" s="71"/>
      <c r="BH273" s="71"/>
      <c r="BI273" s="71"/>
      <c r="BJ273" s="71"/>
      <c r="BK273" s="71"/>
      <c r="BL273" s="71"/>
      <c r="BM273" s="71"/>
      <c r="BN273" s="71"/>
    </row>
    <row r="274" spans="1:66" s="72" customFormat="1" ht="13.5" customHeight="1">
      <c r="A274" s="135"/>
      <c r="B274" s="136"/>
      <c r="C274" s="136"/>
      <c r="D274" s="82" t="s">
        <v>219</v>
      </c>
      <c r="E274" s="136"/>
      <c r="F274" s="147">
        <f>(0.7*1.72)</f>
        <v>1.204</v>
      </c>
      <c r="G274" s="137"/>
      <c r="H274" s="77"/>
      <c r="I274" s="70"/>
      <c r="J274" s="148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  <c r="AB274" s="71"/>
      <c r="AC274" s="71"/>
      <c r="AD274" s="71"/>
      <c r="AE274" s="71"/>
      <c r="AF274" s="71"/>
      <c r="AG274" s="71"/>
      <c r="AH274" s="71"/>
      <c r="AI274" s="71"/>
      <c r="AJ274" s="71"/>
      <c r="AK274" s="71"/>
      <c r="AL274" s="71"/>
      <c r="AM274" s="71"/>
      <c r="AN274" s="71"/>
      <c r="AO274" s="71"/>
      <c r="AP274" s="71"/>
      <c r="AQ274" s="71"/>
      <c r="AR274" s="71"/>
      <c r="AS274" s="71"/>
      <c r="AT274" s="71"/>
      <c r="AU274" s="71"/>
      <c r="AV274" s="71"/>
      <c r="AW274" s="71"/>
      <c r="AX274" s="71"/>
      <c r="AY274" s="71"/>
      <c r="AZ274" s="71"/>
      <c r="BA274" s="71"/>
      <c r="BB274" s="71"/>
      <c r="BC274" s="71"/>
      <c r="BD274" s="71"/>
      <c r="BE274" s="71"/>
      <c r="BF274" s="71"/>
      <c r="BG274" s="71"/>
      <c r="BH274" s="71"/>
      <c r="BI274" s="71"/>
      <c r="BJ274" s="71"/>
      <c r="BK274" s="71"/>
      <c r="BL274" s="71"/>
      <c r="BM274" s="71"/>
      <c r="BN274" s="71"/>
    </row>
    <row r="275" spans="1:66" s="72" customFormat="1" ht="27" customHeight="1">
      <c r="A275" s="135"/>
      <c r="B275" s="136"/>
      <c r="C275" s="136"/>
      <c r="D275" s="82" t="s">
        <v>198</v>
      </c>
      <c r="E275" s="136"/>
      <c r="F275" s="147">
        <f>(11.13+24.81+33.26+22.82)+(16.25+16.92+15.59+15.74)</f>
        <v>156.51999999999998</v>
      </c>
      <c r="G275" s="137"/>
      <c r="H275" s="77"/>
      <c r="I275" s="70"/>
      <c r="J275" s="148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  <c r="AB275" s="71"/>
      <c r="AC275" s="71"/>
      <c r="AD275" s="71"/>
      <c r="AE275" s="71"/>
      <c r="AF275" s="71"/>
      <c r="AG275" s="71"/>
      <c r="AH275" s="71"/>
      <c r="AI275" s="71"/>
      <c r="AJ275" s="71"/>
      <c r="AK275" s="71"/>
      <c r="AL275" s="71"/>
      <c r="AM275" s="71"/>
      <c r="AN275" s="71"/>
      <c r="AO275" s="71"/>
      <c r="AP275" s="71"/>
      <c r="AQ275" s="71"/>
      <c r="AR275" s="71"/>
      <c r="AS275" s="71"/>
      <c r="AT275" s="71"/>
      <c r="AU275" s="71"/>
      <c r="AV275" s="71"/>
      <c r="AW275" s="71"/>
      <c r="AX275" s="71"/>
      <c r="AY275" s="71"/>
      <c r="AZ275" s="71"/>
      <c r="BA275" s="71"/>
      <c r="BB275" s="71"/>
      <c r="BC275" s="71"/>
      <c r="BD275" s="71"/>
      <c r="BE275" s="71"/>
      <c r="BF275" s="71"/>
      <c r="BG275" s="71"/>
      <c r="BH275" s="71"/>
      <c r="BI275" s="71"/>
      <c r="BJ275" s="71"/>
      <c r="BK275" s="71"/>
      <c r="BL275" s="71"/>
      <c r="BM275" s="71"/>
      <c r="BN275" s="71"/>
    </row>
    <row r="276" spans="1:66" s="72" customFormat="1" ht="27" customHeight="1">
      <c r="A276" s="135"/>
      <c r="B276" s="136"/>
      <c r="C276" s="136"/>
      <c r="D276" s="82" t="s">
        <v>201</v>
      </c>
      <c r="E276" s="136"/>
      <c r="F276" s="147">
        <f>(17.72+14.36+14.61+15.53+16.28+16.51+15.54+15.57+17.22+19.21)</f>
        <v>162.55000000000001</v>
      </c>
      <c r="G276" s="137"/>
      <c r="H276" s="77"/>
      <c r="I276" s="70"/>
      <c r="J276" s="148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  <c r="AB276" s="71"/>
      <c r="AC276" s="71"/>
      <c r="AD276" s="71"/>
      <c r="AE276" s="71"/>
      <c r="AF276" s="71"/>
      <c r="AG276" s="71"/>
      <c r="AH276" s="71"/>
      <c r="AI276" s="71"/>
      <c r="AJ276" s="71"/>
      <c r="AK276" s="71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1"/>
      <c r="AW276" s="71"/>
      <c r="AX276" s="71"/>
      <c r="AY276" s="71"/>
      <c r="AZ276" s="71"/>
      <c r="BA276" s="71"/>
      <c r="BB276" s="71"/>
      <c r="BC276" s="71"/>
      <c r="BD276" s="71"/>
      <c r="BE276" s="71"/>
      <c r="BF276" s="71"/>
      <c r="BG276" s="71"/>
      <c r="BH276" s="71"/>
      <c r="BI276" s="71"/>
      <c r="BJ276" s="71"/>
      <c r="BK276" s="71"/>
      <c r="BL276" s="71"/>
      <c r="BM276" s="71"/>
      <c r="BN276" s="71"/>
    </row>
    <row r="277" spans="1:66" s="72" customFormat="1" ht="13.5" customHeight="1">
      <c r="A277" s="101">
        <v>51</v>
      </c>
      <c r="B277" s="104" t="s">
        <v>53</v>
      </c>
      <c r="C277" s="104" t="s">
        <v>59</v>
      </c>
      <c r="D277" s="104" t="s">
        <v>60</v>
      </c>
      <c r="E277" s="104" t="s">
        <v>38</v>
      </c>
      <c r="F277" s="105">
        <f>F278</f>
        <v>10</v>
      </c>
      <c r="G277" s="341"/>
      <c r="H277" s="106">
        <f>F277*G277</f>
        <v>0</v>
      </c>
      <c r="I277" s="78" t="s">
        <v>216</v>
      </c>
      <c r="J277" s="262"/>
      <c r="K277" s="71"/>
      <c r="L277" s="71"/>
      <c r="M277" s="71"/>
      <c r="N277" s="71"/>
      <c r="O277" s="71"/>
      <c r="P277" s="71"/>
      <c r="Q277" s="71"/>
      <c r="R277" s="263"/>
      <c r="S277" s="71"/>
      <c r="T277" s="71"/>
      <c r="U277" s="71"/>
      <c r="V277" s="71"/>
      <c r="W277" s="71"/>
      <c r="X277" s="71"/>
      <c r="Y277" s="71"/>
      <c r="Z277" s="71"/>
      <c r="AA277" s="71"/>
      <c r="AB277" s="71"/>
      <c r="AC277" s="71"/>
      <c r="AD277" s="71"/>
      <c r="AE277" s="71"/>
      <c r="AF277" s="71"/>
      <c r="AG277" s="71"/>
      <c r="AH277" s="71"/>
      <c r="AI277" s="71"/>
      <c r="AJ277" s="71"/>
      <c r="AK277" s="71"/>
      <c r="AL277" s="71"/>
      <c r="AM277" s="71"/>
      <c r="AN277" s="71"/>
      <c r="AO277" s="71"/>
      <c r="AP277" s="71"/>
      <c r="AQ277" s="71"/>
      <c r="AR277" s="71"/>
      <c r="AS277" s="71"/>
      <c r="AT277" s="71"/>
      <c r="AU277" s="71"/>
      <c r="AV277" s="71"/>
      <c r="AW277" s="71"/>
      <c r="AX277" s="71"/>
      <c r="AY277" s="71"/>
      <c r="AZ277" s="71"/>
      <c r="BA277" s="71"/>
      <c r="BB277" s="71"/>
      <c r="BC277" s="71"/>
      <c r="BD277" s="71"/>
      <c r="BE277" s="71"/>
      <c r="BF277" s="71"/>
      <c r="BG277" s="71"/>
      <c r="BH277" s="71"/>
      <c r="BI277" s="71"/>
      <c r="BJ277" s="71"/>
      <c r="BK277" s="71"/>
      <c r="BL277" s="71"/>
      <c r="BM277" s="71"/>
      <c r="BN277" s="71"/>
    </row>
    <row r="278" spans="1:66" s="72" customFormat="1" ht="13.5" customHeight="1">
      <c r="A278" s="113"/>
      <c r="B278" s="114"/>
      <c r="C278" s="114"/>
      <c r="D278" s="152" t="s">
        <v>94</v>
      </c>
      <c r="E278" s="114"/>
      <c r="F278" s="153">
        <v>10</v>
      </c>
      <c r="G278" s="115"/>
      <c r="H278" s="106"/>
      <c r="I278" s="116"/>
      <c r="J278" s="262"/>
      <c r="K278" s="71"/>
      <c r="L278" s="71"/>
      <c r="M278" s="71"/>
      <c r="N278" s="71"/>
      <c r="O278" s="71"/>
      <c r="P278" s="71"/>
      <c r="Q278" s="71"/>
      <c r="R278" s="263"/>
      <c r="S278" s="71"/>
      <c r="T278" s="71"/>
      <c r="U278" s="71"/>
      <c r="V278" s="71"/>
      <c r="W278" s="71"/>
      <c r="X278" s="71"/>
      <c r="Y278" s="71"/>
      <c r="Z278" s="71"/>
      <c r="AA278" s="71"/>
      <c r="AB278" s="71"/>
      <c r="AC278" s="71"/>
      <c r="AD278" s="71"/>
      <c r="AE278" s="71"/>
      <c r="AF278" s="71"/>
      <c r="AG278" s="71"/>
      <c r="AH278" s="71"/>
      <c r="AI278" s="71"/>
      <c r="AJ278" s="71"/>
      <c r="AK278" s="71"/>
      <c r="AL278" s="71"/>
      <c r="AM278" s="71"/>
      <c r="AN278" s="71"/>
      <c r="AO278" s="71"/>
      <c r="AP278" s="71"/>
      <c r="AQ278" s="71"/>
      <c r="AR278" s="71"/>
      <c r="AS278" s="71"/>
      <c r="AT278" s="71"/>
      <c r="AU278" s="71"/>
      <c r="AV278" s="71"/>
      <c r="AW278" s="71"/>
      <c r="AX278" s="71"/>
      <c r="AY278" s="71"/>
      <c r="AZ278" s="71"/>
      <c r="BA278" s="71"/>
      <c r="BB278" s="71"/>
      <c r="BC278" s="71"/>
      <c r="BD278" s="71"/>
      <c r="BE278" s="71"/>
      <c r="BF278" s="71"/>
      <c r="BG278" s="71"/>
      <c r="BH278" s="71"/>
      <c r="BI278" s="71"/>
      <c r="BJ278" s="71"/>
      <c r="BK278" s="71"/>
      <c r="BL278" s="71"/>
      <c r="BM278" s="71"/>
      <c r="BN278" s="71"/>
    </row>
    <row r="279" spans="1:66" s="72" customFormat="1" ht="13.5" customHeight="1">
      <c r="A279" s="113"/>
      <c r="B279" s="114"/>
      <c r="C279" s="114"/>
      <c r="D279" s="152" t="s">
        <v>57</v>
      </c>
      <c r="E279" s="114"/>
      <c r="F279" s="153"/>
      <c r="G279" s="115"/>
      <c r="H279" s="106"/>
      <c r="I279" s="116"/>
      <c r="J279" s="262"/>
      <c r="K279" s="71"/>
      <c r="L279" s="71"/>
      <c r="M279" s="71"/>
      <c r="N279" s="71"/>
      <c r="O279" s="71"/>
      <c r="P279" s="71"/>
      <c r="Q279" s="71"/>
      <c r="R279" s="263"/>
      <c r="S279" s="71"/>
      <c r="T279" s="71"/>
      <c r="U279" s="71"/>
      <c r="V279" s="71"/>
      <c r="W279" s="71"/>
      <c r="X279" s="71"/>
      <c r="Y279" s="71"/>
      <c r="Z279" s="71"/>
      <c r="AA279" s="71"/>
      <c r="AB279" s="71"/>
      <c r="AC279" s="71"/>
      <c r="AD279" s="71"/>
      <c r="AE279" s="71"/>
      <c r="AF279" s="71"/>
      <c r="AG279" s="71"/>
      <c r="AH279" s="71"/>
      <c r="AI279" s="71"/>
      <c r="AJ279" s="71"/>
      <c r="AK279" s="71"/>
      <c r="AL279" s="71"/>
      <c r="AM279" s="71"/>
      <c r="AN279" s="71"/>
      <c r="AO279" s="71"/>
      <c r="AP279" s="71"/>
      <c r="AQ279" s="71"/>
      <c r="AR279" s="71"/>
      <c r="AS279" s="71"/>
      <c r="AT279" s="71"/>
      <c r="AU279" s="71"/>
      <c r="AV279" s="71"/>
      <c r="AW279" s="71"/>
      <c r="AX279" s="71"/>
      <c r="AY279" s="71"/>
      <c r="AZ279" s="71"/>
      <c r="BA279" s="71"/>
      <c r="BB279" s="71"/>
      <c r="BC279" s="71"/>
      <c r="BD279" s="71"/>
      <c r="BE279" s="71"/>
      <c r="BF279" s="71"/>
      <c r="BG279" s="71"/>
      <c r="BH279" s="71"/>
      <c r="BI279" s="71"/>
      <c r="BJ279" s="71"/>
      <c r="BK279" s="71"/>
      <c r="BL279" s="71"/>
      <c r="BM279" s="71"/>
      <c r="BN279" s="71"/>
    </row>
    <row r="280" spans="1:66" s="118" customFormat="1" ht="13.5" customHeight="1">
      <c r="A280" s="239"/>
      <c r="B280" s="240"/>
      <c r="C280" s="240">
        <v>787</v>
      </c>
      <c r="D280" s="240" t="s">
        <v>116</v>
      </c>
      <c r="E280" s="240"/>
      <c r="F280" s="273"/>
      <c r="G280" s="252"/>
      <c r="H280" s="252">
        <f>SUM(H281:H287)</f>
        <v>0</v>
      </c>
      <c r="I280" s="281"/>
      <c r="J280" s="117"/>
      <c r="K280" s="244"/>
      <c r="L280" s="117"/>
      <c r="M280" s="117"/>
      <c r="N280" s="117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  <c r="AQ280" s="117"/>
      <c r="AR280" s="117"/>
      <c r="AS280" s="117"/>
      <c r="AT280" s="117"/>
      <c r="AU280" s="117"/>
      <c r="AV280" s="117"/>
      <c r="AW280" s="117"/>
      <c r="AX280" s="117"/>
      <c r="AY280" s="117"/>
      <c r="AZ280" s="117"/>
      <c r="BA280" s="117"/>
      <c r="BB280" s="117"/>
      <c r="BC280" s="117"/>
      <c r="BD280" s="117"/>
      <c r="BE280" s="117"/>
      <c r="BF280" s="117"/>
      <c r="BG280" s="117"/>
      <c r="BH280" s="117"/>
      <c r="BI280" s="117"/>
      <c r="BJ280" s="117"/>
      <c r="BK280" s="117"/>
      <c r="BL280" s="117"/>
      <c r="BM280" s="117"/>
      <c r="BN280" s="117"/>
    </row>
    <row r="281" spans="1:66" s="118" customFormat="1" ht="13.5" customHeight="1">
      <c r="A281" s="101">
        <v>52</v>
      </c>
      <c r="B281" s="104">
        <v>787</v>
      </c>
      <c r="C281" s="282">
        <v>787600802</v>
      </c>
      <c r="D281" s="283" t="s">
        <v>142</v>
      </c>
      <c r="E281" s="284" t="s">
        <v>20</v>
      </c>
      <c r="F281" s="285">
        <f>SUM(F282:F282)</f>
        <v>21.0105</v>
      </c>
      <c r="G281" s="341"/>
      <c r="H281" s="106">
        <f>F281*G281</f>
        <v>0</v>
      </c>
      <c r="I281" s="78" t="s">
        <v>216</v>
      </c>
      <c r="J281" s="286"/>
      <c r="K281" s="117"/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  <c r="AQ281" s="117"/>
      <c r="AR281" s="117"/>
      <c r="AS281" s="117"/>
      <c r="AT281" s="117"/>
      <c r="AU281" s="117"/>
      <c r="AV281" s="117"/>
      <c r="AW281" s="117"/>
      <c r="AX281" s="117"/>
      <c r="AY281" s="117"/>
      <c r="AZ281" s="117"/>
      <c r="BA281" s="117"/>
      <c r="BB281" s="117"/>
      <c r="BC281" s="117"/>
      <c r="BD281" s="117"/>
      <c r="BE281" s="117"/>
      <c r="BF281" s="117"/>
      <c r="BG281" s="117"/>
      <c r="BH281" s="117"/>
      <c r="BI281" s="117"/>
      <c r="BJ281" s="117"/>
      <c r="BK281" s="117"/>
      <c r="BL281" s="117"/>
      <c r="BM281" s="117"/>
      <c r="BN281" s="117"/>
    </row>
    <row r="282" spans="1:66" s="118" customFormat="1" ht="27" customHeight="1">
      <c r="A282" s="101"/>
      <c r="B282" s="104"/>
      <c r="C282" s="282"/>
      <c r="D282" s="152" t="s">
        <v>202</v>
      </c>
      <c r="E282" s="284"/>
      <c r="F282" s="153">
        <f>((0.9*2.02)*22+(0.9*2.25)*1)*0.5</f>
        <v>21.0105</v>
      </c>
      <c r="G282" s="106"/>
      <c r="H282" s="106"/>
      <c r="I282" s="78"/>
      <c r="J282" s="286"/>
      <c r="K282" s="117"/>
      <c r="L282" s="117"/>
      <c r="M282" s="117"/>
      <c r="N282" s="117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  <c r="AQ282" s="117"/>
      <c r="AR282" s="117"/>
      <c r="AS282" s="117"/>
      <c r="AT282" s="117"/>
      <c r="AU282" s="117"/>
      <c r="AV282" s="117"/>
      <c r="AW282" s="117"/>
      <c r="AX282" s="117"/>
      <c r="AY282" s="117"/>
      <c r="AZ282" s="117"/>
      <c r="BA282" s="117"/>
      <c r="BB282" s="117"/>
      <c r="BC282" s="117"/>
      <c r="BD282" s="117"/>
      <c r="BE282" s="117"/>
      <c r="BF282" s="117"/>
      <c r="BG282" s="117"/>
      <c r="BH282" s="117"/>
      <c r="BI282" s="117"/>
      <c r="BJ282" s="117"/>
      <c r="BK282" s="117"/>
      <c r="BL282" s="117"/>
      <c r="BM282" s="117"/>
      <c r="BN282" s="117"/>
    </row>
    <row r="283" spans="1:66" s="118" customFormat="1" ht="13.5" customHeight="1">
      <c r="A283" s="101">
        <v>53</v>
      </c>
      <c r="B283" s="104">
        <v>787</v>
      </c>
      <c r="C283" s="282">
        <v>787700803</v>
      </c>
      <c r="D283" s="283" t="s">
        <v>289</v>
      </c>
      <c r="E283" s="284" t="s">
        <v>20</v>
      </c>
      <c r="F283" s="285">
        <f>SUM(F284:F284)</f>
        <v>1.5655000000000001</v>
      </c>
      <c r="G283" s="341"/>
      <c r="H283" s="106">
        <f>F283*G283</f>
        <v>0</v>
      </c>
      <c r="I283" s="78" t="s">
        <v>216</v>
      </c>
      <c r="J283" s="286"/>
      <c r="K283" s="117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  <c r="AQ283" s="117"/>
      <c r="AR283" s="117"/>
      <c r="AS283" s="117"/>
      <c r="AT283" s="117"/>
      <c r="AU283" s="117"/>
      <c r="AV283" s="117"/>
      <c r="AW283" s="117"/>
      <c r="AX283" s="117"/>
      <c r="AY283" s="117"/>
      <c r="AZ283" s="117"/>
      <c r="BA283" s="117"/>
      <c r="BB283" s="117"/>
      <c r="BC283" s="117"/>
      <c r="BD283" s="117"/>
      <c r="BE283" s="117"/>
      <c r="BF283" s="117"/>
      <c r="BG283" s="117"/>
      <c r="BH283" s="117"/>
      <c r="BI283" s="117"/>
      <c r="BJ283" s="117"/>
      <c r="BK283" s="117"/>
      <c r="BL283" s="117"/>
      <c r="BM283" s="117"/>
      <c r="BN283" s="117"/>
    </row>
    <row r="284" spans="1:66" s="118" customFormat="1" ht="27" customHeight="1">
      <c r="A284" s="101"/>
      <c r="B284" s="104"/>
      <c r="C284" s="282"/>
      <c r="D284" s="152" t="s">
        <v>290</v>
      </c>
      <c r="E284" s="284"/>
      <c r="F284" s="153">
        <f>((1.55*2.02)*1)*0.5</f>
        <v>1.5655000000000001</v>
      </c>
      <c r="G284" s="106"/>
      <c r="H284" s="106"/>
      <c r="I284" s="78"/>
      <c r="J284" s="286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  <c r="AQ284" s="117"/>
      <c r="AR284" s="117"/>
      <c r="AS284" s="117"/>
      <c r="AT284" s="117"/>
      <c r="AU284" s="117"/>
      <c r="AV284" s="117"/>
      <c r="AW284" s="117"/>
      <c r="AX284" s="117"/>
      <c r="AY284" s="117"/>
      <c r="AZ284" s="117"/>
      <c r="BA284" s="117"/>
      <c r="BB284" s="117"/>
      <c r="BC284" s="117"/>
      <c r="BD284" s="117"/>
      <c r="BE284" s="117"/>
      <c r="BF284" s="117"/>
      <c r="BG284" s="117"/>
      <c r="BH284" s="117"/>
      <c r="BI284" s="117"/>
      <c r="BJ284" s="117"/>
      <c r="BK284" s="117"/>
      <c r="BL284" s="117"/>
      <c r="BM284" s="117"/>
      <c r="BN284" s="117"/>
    </row>
    <row r="285" spans="1:66" s="72" customFormat="1" ht="13.5" customHeight="1">
      <c r="A285" s="101">
        <v>54</v>
      </c>
      <c r="B285" s="104" t="s">
        <v>53</v>
      </c>
      <c r="C285" s="104" t="s">
        <v>59</v>
      </c>
      <c r="D285" s="104" t="s">
        <v>60</v>
      </c>
      <c r="E285" s="104" t="s">
        <v>38</v>
      </c>
      <c r="F285" s="105">
        <f>F286</f>
        <v>3</v>
      </c>
      <c r="G285" s="341"/>
      <c r="H285" s="106">
        <f>F285*G285</f>
        <v>0</v>
      </c>
      <c r="I285" s="78" t="s">
        <v>216</v>
      </c>
      <c r="J285" s="262"/>
      <c r="K285" s="71"/>
      <c r="L285" s="71"/>
      <c r="M285" s="71"/>
      <c r="N285" s="71"/>
      <c r="O285" s="71"/>
      <c r="P285" s="71"/>
      <c r="Q285" s="71"/>
      <c r="R285" s="263"/>
      <c r="S285" s="71"/>
      <c r="T285" s="71"/>
      <c r="U285" s="71"/>
      <c r="V285" s="71"/>
      <c r="W285" s="71"/>
      <c r="X285" s="71"/>
      <c r="Y285" s="71"/>
      <c r="Z285" s="71"/>
      <c r="AA285" s="71"/>
      <c r="AB285" s="71"/>
      <c r="AC285" s="71"/>
      <c r="AD285" s="71"/>
      <c r="AE285" s="71"/>
      <c r="AF285" s="71"/>
      <c r="AG285" s="71"/>
      <c r="AH285" s="71"/>
      <c r="AI285" s="71"/>
      <c r="AJ285" s="71"/>
      <c r="AK285" s="71"/>
      <c r="AL285" s="71"/>
      <c r="AM285" s="71"/>
      <c r="AN285" s="71"/>
      <c r="AO285" s="71"/>
      <c r="AP285" s="71"/>
      <c r="AQ285" s="71"/>
      <c r="AR285" s="71"/>
      <c r="AS285" s="71"/>
      <c r="AT285" s="71"/>
      <c r="AU285" s="71"/>
      <c r="AV285" s="71"/>
      <c r="AW285" s="71"/>
      <c r="AX285" s="71"/>
      <c r="AY285" s="71"/>
      <c r="AZ285" s="71"/>
      <c r="BA285" s="71"/>
      <c r="BB285" s="71"/>
      <c r="BC285" s="71"/>
      <c r="BD285" s="71"/>
      <c r="BE285" s="71"/>
      <c r="BF285" s="71"/>
      <c r="BG285" s="71"/>
      <c r="BH285" s="71"/>
      <c r="BI285" s="71"/>
      <c r="BJ285" s="71"/>
      <c r="BK285" s="71"/>
      <c r="BL285" s="71"/>
      <c r="BM285" s="71"/>
      <c r="BN285" s="71"/>
    </row>
    <row r="286" spans="1:66" s="72" customFormat="1" ht="13.5" customHeight="1">
      <c r="A286" s="113"/>
      <c r="B286" s="114"/>
      <c r="C286" s="114"/>
      <c r="D286" s="152" t="s">
        <v>117</v>
      </c>
      <c r="E286" s="114"/>
      <c r="F286" s="153">
        <v>3</v>
      </c>
      <c r="G286" s="115"/>
      <c r="H286" s="106"/>
      <c r="I286" s="116"/>
      <c r="J286" s="287"/>
      <c r="K286" s="71"/>
      <c r="L286" s="71"/>
      <c r="M286" s="71"/>
      <c r="N286" s="71"/>
      <c r="O286" s="71"/>
      <c r="P286" s="71"/>
      <c r="Q286" s="71"/>
      <c r="R286" s="263"/>
      <c r="S286" s="71"/>
      <c r="T286" s="71"/>
      <c r="U286" s="71"/>
      <c r="V286" s="71"/>
      <c r="W286" s="71"/>
      <c r="X286" s="71"/>
      <c r="Y286" s="71"/>
      <c r="Z286" s="71"/>
      <c r="AA286" s="71"/>
      <c r="AB286" s="71"/>
      <c r="AC286" s="71"/>
      <c r="AD286" s="71"/>
      <c r="AE286" s="71"/>
      <c r="AF286" s="71"/>
      <c r="AG286" s="71"/>
      <c r="AH286" s="71"/>
      <c r="AI286" s="71"/>
      <c r="AJ286" s="71"/>
      <c r="AK286" s="71"/>
      <c r="AL286" s="71"/>
      <c r="AM286" s="71"/>
      <c r="AN286" s="71"/>
      <c r="AO286" s="71"/>
      <c r="AP286" s="71"/>
      <c r="AQ286" s="71"/>
      <c r="AR286" s="71"/>
      <c r="AS286" s="71"/>
      <c r="AT286" s="71"/>
      <c r="AU286" s="71"/>
      <c r="AV286" s="71"/>
      <c r="AW286" s="71"/>
      <c r="AX286" s="71"/>
      <c r="AY286" s="71"/>
      <c r="AZ286" s="71"/>
      <c r="BA286" s="71"/>
      <c r="BB286" s="71"/>
      <c r="BC286" s="71"/>
      <c r="BD286" s="71"/>
      <c r="BE286" s="71"/>
      <c r="BF286" s="71"/>
      <c r="BG286" s="71"/>
      <c r="BH286" s="71"/>
      <c r="BI286" s="71"/>
      <c r="BJ286" s="71"/>
      <c r="BK286" s="71"/>
      <c r="BL286" s="71"/>
      <c r="BM286" s="71"/>
      <c r="BN286" s="71"/>
    </row>
    <row r="287" spans="1:66" s="72" customFormat="1" ht="13.5" customHeight="1">
      <c r="A287" s="113"/>
      <c r="B287" s="114"/>
      <c r="C287" s="114"/>
      <c r="D287" s="152" t="s">
        <v>57</v>
      </c>
      <c r="E287" s="114"/>
      <c r="F287" s="153"/>
      <c r="G287" s="115"/>
      <c r="H287" s="106"/>
      <c r="I287" s="116"/>
      <c r="J287" s="262"/>
      <c r="K287" s="71"/>
      <c r="L287" s="71"/>
      <c r="M287" s="71"/>
      <c r="N287" s="71"/>
      <c r="O287" s="71"/>
      <c r="P287" s="71"/>
      <c r="Q287" s="71"/>
      <c r="R287" s="263"/>
      <c r="S287" s="71"/>
      <c r="T287" s="71"/>
      <c r="U287" s="71"/>
      <c r="V287" s="71"/>
      <c r="W287" s="71"/>
      <c r="X287" s="71"/>
      <c r="Y287" s="71"/>
      <c r="Z287" s="71"/>
      <c r="AA287" s="71"/>
      <c r="AB287" s="71"/>
      <c r="AC287" s="71"/>
      <c r="AD287" s="71"/>
      <c r="AE287" s="71"/>
      <c r="AF287" s="71"/>
      <c r="AG287" s="71"/>
      <c r="AH287" s="71"/>
      <c r="AI287" s="71"/>
      <c r="AJ287" s="71"/>
      <c r="AK287" s="71"/>
      <c r="AL287" s="71"/>
      <c r="AM287" s="71"/>
      <c r="AN287" s="71"/>
      <c r="AO287" s="71"/>
      <c r="AP287" s="71"/>
      <c r="AQ287" s="71"/>
      <c r="AR287" s="71"/>
      <c r="AS287" s="71"/>
      <c r="AT287" s="71"/>
      <c r="AU287" s="71"/>
      <c r="AV287" s="71"/>
      <c r="AW287" s="71"/>
      <c r="AX287" s="71"/>
      <c r="AY287" s="71"/>
      <c r="AZ287" s="71"/>
      <c r="BA287" s="71"/>
      <c r="BB287" s="71"/>
      <c r="BC287" s="71"/>
      <c r="BD287" s="71"/>
      <c r="BE287" s="71"/>
      <c r="BF287" s="71"/>
      <c r="BG287" s="71"/>
      <c r="BH287" s="71"/>
      <c r="BI287" s="71"/>
      <c r="BJ287" s="71"/>
      <c r="BK287" s="71"/>
      <c r="BL287" s="71"/>
      <c r="BM287" s="71"/>
      <c r="BN287" s="71"/>
    </row>
    <row r="288" spans="1:66" s="52" customFormat="1" ht="13.5" customHeight="1">
      <c r="A288" s="254"/>
      <c r="B288" s="255"/>
      <c r="C288" s="255">
        <v>790</v>
      </c>
      <c r="D288" s="255" t="s">
        <v>30</v>
      </c>
      <c r="E288" s="255"/>
      <c r="F288" s="256"/>
      <c r="G288" s="257"/>
      <c r="H288" s="257">
        <f>SUM(H289:H296)</f>
        <v>0</v>
      </c>
      <c r="I288" s="70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1"/>
      <c r="AF288" s="51"/>
      <c r="AG288" s="51"/>
      <c r="AH288" s="51"/>
      <c r="AI288" s="51"/>
      <c r="AJ288" s="51"/>
      <c r="AK288" s="51"/>
      <c r="AL288" s="51"/>
      <c r="AM288" s="51"/>
      <c r="AN288" s="51"/>
      <c r="AO288" s="51"/>
      <c r="AP288" s="51"/>
      <c r="AQ288" s="51"/>
      <c r="AR288" s="51"/>
      <c r="AS288" s="51"/>
      <c r="AT288" s="51"/>
      <c r="AU288" s="51"/>
      <c r="AV288" s="51"/>
      <c r="AW288" s="51"/>
      <c r="AX288" s="51"/>
      <c r="AY288" s="51"/>
      <c r="AZ288" s="51"/>
      <c r="BA288" s="51"/>
      <c r="BB288" s="51"/>
      <c r="BC288" s="51"/>
      <c r="BD288" s="51"/>
      <c r="BE288" s="51"/>
      <c r="BF288" s="51"/>
      <c r="BG288" s="51"/>
      <c r="BH288" s="51"/>
      <c r="BI288" s="51"/>
      <c r="BJ288" s="51"/>
      <c r="BK288" s="51"/>
      <c r="BL288" s="51"/>
      <c r="BM288" s="51"/>
      <c r="BN288" s="51"/>
    </row>
    <row r="289" spans="1:218" s="72" customFormat="1" ht="13.5" customHeight="1">
      <c r="A289" s="73">
        <v>55</v>
      </c>
      <c r="B289" s="75">
        <v>790</v>
      </c>
      <c r="C289" s="75" t="s">
        <v>31</v>
      </c>
      <c r="D289" s="75" t="s">
        <v>96</v>
      </c>
      <c r="E289" s="75" t="s">
        <v>24</v>
      </c>
      <c r="F289" s="132">
        <f>F290</f>
        <v>1</v>
      </c>
      <c r="G289" s="339"/>
      <c r="H289" s="77">
        <f>F289*G289</f>
        <v>0</v>
      </c>
      <c r="I289" s="78" t="s">
        <v>222</v>
      </c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  <c r="AB289" s="71"/>
      <c r="AC289" s="71"/>
      <c r="AD289" s="71"/>
      <c r="AE289" s="71"/>
      <c r="AF289" s="71"/>
      <c r="AG289" s="71"/>
      <c r="AH289" s="71"/>
      <c r="AI289" s="71"/>
      <c r="AJ289" s="71"/>
      <c r="AK289" s="71"/>
      <c r="AL289" s="71"/>
      <c r="AM289" s="71"/>
      <c r="AN289" s="71"/>
      <c r="AO289" s="71"/>
      <c r="AP289" s="71"/>
      <c r="AQ289" s="71"/>
      <c r="AR289" s="71"/>
      <c r="AS289" s="71"/>
      <c r="AT289" s="71"/>
      <c r="AU289" s="71"/>
      <c r="AV289" s="71"/>
      <c r="AW289" s="71"/>
      <c r="AX289" s="71"/>
      <c r="AY289" s="71"/>
      <c r="AZ289" s="71"/>
      <c r="BA289" s="71"/>
      <c r="BB289" s="71"/>
      <c r="BC289" s="71"/>
      <c r="BD289" s="71"/>
      <c r="BE289" s="71"/>
      <c r="BF289" s="71"/>
      <c r="BG289" s="71"/>
      <c r="BH289" s="71"/>
      <c r="BI289" s="71"/>
      <c r="BJ289" s="71"/>
      <c r="BK289" s="71"/>
      <c r="BL289" s="71"/>
      <c r="BM289" s="71"/>
      <c r="BN289" s="71"/>
    </row>
    <row r="290" spans="1:218" s="72" customFormat="1" ht="27" customHeight="1">
      <c r="A290" s="73"/>
      <c r="B290" s="75"/>
      <c r="C290" s="75"/>
      <c r="D290" s="82" t="s">
        <v>220</v>
      </c>
      <c r="E290" s="75"/>
      <c r="F290" s="86">
        <v>1</v>
      </c>
      <c r="G290" s="77"/>
      <c r="H290" s="77"/>
      <c r="I290" s="78"/>
      <c r="J290" s="96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/>
      <c r="AV290" s="71"/>
      <c r="AW290" s="71"/>
      <c r="AX290" s="71"/>
      <c r="AY290" s="71"/>
      <c r="AZ290" s="71"/>
      <c r="BA290" s="71"/>
      <c r="BB290" s="71"/>
      <c r="BC290" s="71"/>
      <c r="BD290" s="71"/>
      <c r="BE290" s="71"/>
      <c r="BF290" s="71"/>
      <c r="BG290" s="71"/>
      <c r="BH290" s="71"/>
      <c r="BI290" s="71"/>
      <c r="BJ290" s="71"/>
      <c r="BK290" s="71"/>
      <c r="BL290" s="71"/>
      <c r="BM290" s="71"/>
      <c r="BN290" s="71"/>
    </row>
    <row r="291" spans="1:218" s="72" customFormat="1" ht="54" customHeight="1">
      <c r="A291" s="73"/>
      <c r="B291" s="75"/>
      <c r="C291" s="75"/>
      <c r="D291" s="82" t="s">
        <v>221</v>
      </c>
      <c r="E291" s="75"/>
      <c r="F291" s="71"/>
      <c r="G291" s="77"/>
      <c r="H291" s="77"/>
      <c r="I291" s="122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  <c r="AB291" s="71"/>
      <c r="AC291" s="71"/>
      <c r="AD291" s="71"/>
      <c r="AE291" s="71"/>
      <c r="AF291" s="71"/>
      <c r="AG291" s="71"/>
      <c r="AH291" s="71"/>
      <c r="AI291" s="71"/>
      <c r="AJ291" s="71"/>
      <c r="AK291" s="71"/>
      <c r="AL291" s="71"/>
      <c r="AM291" s="71"/>
      <c r="AN291" s="71"/>
      <c r="AO291" s="71"/>
      <c r="AP291" s="71"/>
      <c r="AQ291" s="71"/>
      <c r="AR291" s="71"/>
      <c r="AS291" s="71"/>
      <c r="AT291" s="71"/>
      <c r="AU291" s="71"/>
      <c r="AV291" s="71"/>
      <c r="AW291" s="71"/>
      <c r="AX291" s="71"/>
      <c r="AY291" s="71"/>
      <c r="AZ291" s="71"/>
      <c r="BA291" s="71"/>
      <c r="BB291" s="71"/>
      <c r="BC291" s="71"/>
      <c r="BD291" s="71"/>
      <c r="BE291" s="71"/>
      <c r="BF291" s="71"/>
      <c r="BG291" s="71"/>
      <c r="BH291" s="71"/>
      <c r="BI291" s="71"/>
      <c r="BJ291" s="71"/>
      <c r="BK291" s="71"/>
      <c r="BL291" s="71"/>
      <c r="BM291" s="71"/>
      <c r="BN291" s="71"/>
    </row>
    <row r="292" spans="1:218" s="72" customFormat="1" ht="13.5" customHeight="1">
      <c r="A292" s="73"/>
      <c r="B292" s="187"/>
      <c r="C292" s="66"/>
      <c r="D292" s="82" t="s">
        <v>34</v>
      </c>
      <c r="E292" s="75"/>
      <c r="F292" s="288"/>
      <c r="G292" s="289"/>
      <c r="H292" s="83"/>
      <c r="I292" s="290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  <c r="AE292" s="71"/>
      <c r="AF292" s="71"/>
      <c r="AG292" s="71"/>
      <c r="AH292" s="71"/>
      <c r="AI292" s="71"/>
      <c r="AJ292" s="71"/>
      <c r="AK292" s="71"/>
      <c r="AL292" s="71"/>
      <c r="AM292" s="71"/>
      <c r="AN292" s="71"/>
      <c r="AO292" s="71"/>
      <c r="AP292" s="71"/>
      <c r="AQ292" s="71"/>
      <c r="AR292" s="71"/>
      <c r="AS292" s="71"/>
      <c r="AT292" s="71"/>
      <c r="AU292" s="71"/>
      <c r="AV292" s="71"/>
      <c r="AW292" s="71"/>
      <c r="AX292" s="71"/>
      <c r="AY292" s="71"/>
      <c r="AZ292" s="71"/>
      <c r="BA292" s="71"/>
      <c r="BB292" s="71"/>
      <c r="BC292" s="71"/>
      <c r="BD292" s="71"/>
      <c r="BE292" s="71"/>
      <c r="BF292" s="71"/>
      <c r="BG292" s="71"/>
      <c r="BH292" s="71"/>
      <c r="BI292" s="71"/>
      <c r="BJ292" s="71"/>
      <c r="BK292" s="71"/>
      <c r="BL292" s="71"/>
      <c r="BM292" s="71"/>
      <c r="BN292" s="71"/>
    </row>
    <row r="293" spans="1:218" s="207" customFormat="1" ht="67.5" customHeight="1">
      <c r="A293" s="208"/>
      <c r="B293" s="201"/>
      <c r="C293" s="201"/>
      <c r="D293" s="140" t="s">
        <v>124</v>
      </c>
      <c r="E293" s="201"/>
      <c r="F293" s="195"/>
      <c r="G293" s="203"/>
      <c r="H293" s="203"/>
      <c r="I293" s="210"/>
      <c r="J293" s="291"/>
      <c r="K293" s="205"/>
      <c r="L293" s="206"/>
      <c r="M293" s="206"/>
      <c r="N293" s="206"/>
      <c r="O293" s="206"/>
      <c r="P293" s="206"/>
      <c r="Q293" s="206"/>
      <c r="R293" s="206"/>
      <c r="S293" s="206"/>
      <c r="T293" s="206"/>
      <c r="U293" s="206"/>
      <c r="V293" s="206"/>
      <c r="W293" s="206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/>
      <c r="AH293" s="206"/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  <c r="BI293" s="206"/>
      <c r="BJ293" s="206"/>
      <c r="BK293" s="206"/>
      <c r="BL293" s="206"/>
      <c r="BM293" s="206"/>
      <c r="BN293" s="206"/>
    </row>
    <row r="294" spans="1:218" s="72" customFormat="1" ht="13.5" customHeight="1">
      <c r="A294" s="101">
        <v>56</v>
      </c>
      <c r="B294" s="104" t="s">
        <v>53</v>
      </c>
      <c r="C294" s="104" t="s">
        <v>59</v>
      </c>
      <c r="D294" s="104" t="s">
        <v>60</v>
      </c>
      <c r="E294" s="104" t="s">
        <v>38</v>
      </c>
      <c r="F294" s="105">
        <f>F295</f>
        <v>5</v>
      </c>
      <c r="G294" s="341"/>
      <c r="H294" s="106">
        <f>F294*G294</f>
        <v>0</v>
      </c>
      <c r="I294" s="78" t="s">
        <v>216</v>
      </c>
      <c r="J294" s="262"/>
      <c r="K294" s="71"/>
      <c r="L294" s="71"/>
      <c r="M294" s="71"/>
      <c r="N294" s="71"/>
      <c r="O294" s="71"/>
      <c r="P294" s="71"/>
      <c r="Q294" s="71"/>
      <c r="R294" s="263"/>
      <c r="S294" s="71"/>
      <c r="T294" s="71"/>
      <c r="U294" s="71"/>
      <c r="V294" s="71"/>
      <c r="W294" s="71"/>
      <c r="X294" s="71"/>
      <c r="Y294" s="71"/>
      <c r="Z294" s="71"/>
      <c r="AA294" s="71"/>
      <c r="AB294" s="71"/>
      <c r="AC294" s="71"/>
      <c r="AD294" s="71"/>
      <c r="AE294" s="71"/>
      <c r="AF294" s="71"/>
      <c r="AG294" s="71"/>
      <c r="AH294" s="71"/>
      <c r="AI294" s="71"/>
      <c r="AJ294" s="71"/>
      <c r="AK294" s="71"/>
      <c r="AL294" s="71"/>
      <c r="AM294" s="71"/>
      <c r="AN294" s="71"/>
      <c r="AO294" s="71"/>
      <c r="AP294" s="71"/>
      <c r="AQ294" s="71"/>
      <c r="AR294" s="71"/>
      <c r="AS294" s="71"/>
      <c r="AT294" s="71"/>
      <c r="AU294" s="71"/>
      <c r="AV294" s="71"/>
      <c r="AW294" s="71"/>
      <c r="AX294" s="71"/>
      <c r="AY294" s="71"/>
      <c r="AZ294" s="71"/>
      <c r="BA294" s="71"/>
      <c r="BB294" s="71"/>
      <c r="BC294" s="71"/>
      <c r="BD294" s="71"/>
      <c r="BE294" s="71"/>
      <c r="BF294" s="71"/>
      <c r="BG294" s="71"/>
      <c r="BH294" s="71"/>
      <c r="BI294" s="71"/>
      <c r="BJ294" s="71"/>
      <c r="BK294" s="71"/>
      <c r="BL294" s="71"/>
      <c r="BM294" s="71"/>
      <c r="BN294" s="71"/>
    </row>
    <row r="295" spans="1:218" s="72" customFormat="1" ht="13.5" customHeight="1">
      <c r="A295" s="113"/>
      <c r="B295" s="114"/>
      <c r="C295" s="114"/>
      <c r="D295" s="152" t="s">
        <v>95</v>
      </c>
      <c r="E295" s="114"/>
      <c r="F295" s="153">
        <v>5</v>
      </c>
      <c r="G295" s="115"/>
      <c r="H295" s="106"/>
      <c r="I295" s="116"/>
      <c r="J295" s="262"/>
      <c r="K295" s="71"/>
      <c r="L295" s="71"/>
      <c r="M295" s="71"/>
      <c r="N295" s="71"/>
      <c r="O295" s="71"/>
      <c r="P295" s="71"/>
      <c r="Q295" s="71"/>
      <c r="R295" s="263"/>
      <c r="S295" s="71"/>
      <c r="T295" s="71"/>
      <c r="U295" s="71"/>
      <c r="V295" s="71"/>
      <c r="W295" s="71"/>
      <c r="X295" s="71"/>
      <c r="Y295" s="71"/>
      <c r="Z295" s="71"/>
      <c r="AA295" s="71"/>
      <c r="AB295" s="71"/>
      <c r="AC295" s="71"/>
      <c r="AD295" s="71"/>
      <c r="AE295" s="71"/>
      <c r="AF295" s="71"/>
      <c r="AG295" s="71"/>
      <c r="AH295" s="71"/>
      <c r="AI295" s="71"/>
      <c r="AJ295" s="71"/>
      <c r="AK295" s="71"/>
      <c r="AL295" s="71"/>
      <c r="AM295" s="71"/>
      <c r="AN295" s="71"/>
      <c r="AO295" s="71"/>
      <c r="AP295" s="71"/>
      <c r="AQ295" s="71"/>
      <c r="AR295" s="71"/>
      <c r="AS295" s="71"/>
      <c r="AT295" s="71"/>
      <c r="AU295" s="71"/>
      <c r="AV295" s="71"/>
      <c r="AW295" s="71"/>
      <c r="AX295" s="71"/>
      <c r="AY295" s="71"/>
      <c r="AZ295" s="71"/>
      <c r="BA295" s="71"/>
      <c r="BB295" s="71"/>
      <c r="BC295" s="71"/>
      <c r="BD295" s="71"/>
      <c r="BE295" s="71"/>
      <c r="BF295" s="71"/>
      <c r="BG295" s="71"/>
      <c r="BH295" s="71"/>
      <c r="BI295" s="71"/>
      <c r="BJ295" s="71"/>
      <c r="BK295" s="71"/>
      <c r="BL295" s="71"/>
      <c r="BM295" s="71"/>
      <c r="BN295" s="71"/>
    </row>
    <row r="296" spans="1:218" s="72" customFormat="1" ht="13.5" customHeight="1">
      <c r="A296" s="113"/>
      <c r="B296" s="114"/>
      <c r="C296" s="114"/>
      <c r="D296" s="152" t="s">
        <v>57</v>
      </c>
      <c r="E296" s="114"/>
      <c r="F296" s="153"/>
      <c r="G296" s="115"/>
      <c r="H296" s="106"/>
      <c r="I296" s="116"/>
      <c r="J296" s="262"/>
      <c r="K296" s="71"/>
      <c r="L296" s="71"/>
      <c r="M296" s="71"/>
      <c r="N296" s="71"/>
      <c r="O296" s="71"/>
      <c r="P296" s="71"/>
      <c r="Q296" s="71"/>
      <c r="R296" s="263"/>
      <c r="S296" s="71"/>
      <c r="T296" s="71"/>
      <c r="U296" s="71"/>
      <c r="V296" s="71"/>
      <c r="W296" s="71"/>
      <c r="X296" s="71"/>
      <c r="Y296" s="71"/>
      <c r="Z296" s="71"/>
      <c r="AA296" s="71"/>
      <c r="AB296" s="71"/>
      <c r="AC296" s="71"/>
      <c r="AD296" s="71"/>
      <c r="AE296" s="71"/>
      <c r="AF296" s="71"/>
      <c r="AG296" s="71"/>
      <c r="AH296" s="71"/>
      <c r="AI296" s="71"/>
      <c r="AJ296" s="71"/>
      <c r="AK296" s="71"/>
      <c r="AL296" s="71"/>
      <c r="AM296" s="71"/>
      <c r="AN296" s="71"/>
      <c r="AO296" s="71"/>
      <c r="AP296" s="71"/>
      <c r="AQ296" s="71"/>
      <c r="AR296" s="71"/>
      <c r="AS296" s="71"/>
      <c r="AT296" s="71"/>
      <c r="AU296" s="71"/>
      <c r="AV296" s="71"/>
      <c r="AW296" s="71"/>
      <c r="AX296" s="71"/>
      <c r="AY296" s="71"/>
      <c r="AZ296" s="71"/>
      <c r="BA296" s="71"/>
      <c r="BB296" s="71"/>
      <c r="BC296" s="71"/>
      <c r="BD296" s="71"/>
      <c r="BE296" s="71"/>
      <c r="BF296" s="71"/>
      <c r="BG296" s="71"/>
      <c r="BH296" s="71"/>
      <c r="BI296" s="71"/>
      <c r="BJ296" s="71"/>
      <c r="BK296" s="71"/>
      <c r="BL296" s="71"/>
      <c r="BM296" s="71"/>
      <c r="BN296" s="71"/>
    </row>
    <row r="297" spans="1:218" s="54" customFormat="1" ht="21" customHeight="1">
      <c r="A297" s="292"/>
      <c r="B297" s="293"/>
      <c r="C297" s="293"/>
      <c r="D297" s="293" t="s">
        <v>18</v>
      </c>
      <c r="E297" s="293"/>
      <c r="F297" s="294"/>
      <c r="G297" s="295"/>
      <c r="H297" s="296">
        <f>H9+H211</f>
        <v>0</v>
      </c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  <c r="BA297" s="53"/>
      <c r="BB297" s="53"/>
      <c r="BC297" s="53"/>
      <c r="BD297" s="53"/>
      <c r="BE297" s="53"/>
      <c r="BF297" s="53"/>
      <c r="BG297" s="53"/>
      <c r="BH297" s="53"/>
      <c r="BI297" s="53"/>
      <c r="BJ297" s="53"/>
      <c r="BK297" s="53"/>
      <c r="BL297" s="53"/>
      <c r="BM297" s="53"/>
      <c r="BN297" s="53"/>
      <c r="BO297" s="53"/>
      <c r="BP297" s="53"/>
      <c r="BQ297" s="53"/>
      <c r="BR297" s="53"/>
      <c r="BS297" s="53"/>
      <c r="BT297" s="53"/>
      <c r="BU297" s="53"/>
      <c r="BV297" s="53"/>
      <c r="BW297" s="53"/>
      <c r="BX297" s="53"/>
      <c r="BY297" s="53"/>
      <c r="BZ297" s="53"/>
      <c r="CA297" s="53"/>
      <c r="CB297" s="53"/>
      <c r="CC297" s="53"/>
      <c r="CD297" s="53"/>
      <c r="CE297" s="53"/>
      <c r="CF297" s="53"/>
      <c r="CG297" s="53"/>
      <c r="CH297" s="53"/>
      <c r="CI297" s="53"/>
      <c r="CJ297" s="53"/>
      <c r="CK297" s="53"/>
      <c r="CL297" s="53"/>
      <c r="CM297" s="53"/>
      <c r="CN297" s="53"/>
      <c r="CO297" s="53"/>
      <c r="CP297" s="53"/>
      <c r="CQ297" s="53"/>
      <c r="CR297" s="53"/>
      <c r="CS297" s="53"/>
      <c r="CT297" s="53"/>
      <c r="CU297" s="53"/>
      <c r="CV297" s="53"/>
      <c r="CW297" s="53"/>
      <c r="CX297" s="53"/>
      <c r="CY297" s="53"/>
      <c r="CZ297" s="53"/>
      <c r="DA297" s="53"/>
      <c r="DB297" s="53"/>
      <c r="DC297" s="53"/>
      <c r="DD297" s="53"/>
      <c r="DE297" s="53"/>
      <c r="DF297" s="53"/>
      <c r="DG297" s="53"/>
      <c r="DH297" s="53"/>
      <c r="DI297" s="53"/>
      <c r="DJ297" s="53"/>
      <c r="DK297" s="53"/>
      <c r="DL297" s="53"/>
      <c r="DM297" s="53"/>
      <c r="DN297" s="53"/>
      <c r="DO297" s="53"/>
      <c r="DP297" s="53"/>
      <c r="DQ297" s="53"/>
      <c r="DR297" s="53"/>
      <c r="DS297" s="53"/>
      <c r="DT297" s="53"/>
      <c r="DU297" s="53"/>
      <c r="DV297" s="53"/>
      <c r="DW297" s="53"/>
      <c r="DX297" s="53"/>
      <c r="DY297" s="53"/>
      <c r="DZ297" s="53"/>
      <c r="EA297" s="53"/>
      <c r="EB297" s="53"/>
      <c r="EC297" s="53"/>
      <c r="ED297" s="53"/>
      <c r="EE297" s="53"/>
      <c r="EF297" s="53"/>
      <c r="EG297" s="53"/>
      <c r="EH297" s="53"/>
      <c r="EI297" s="53"/>
      <c r="EJ297" s="53"/>
      <c r="EK297" s="53"/>
      <c r="EL297" s="53"/>
      <c r="EM297" s="53"/>
      <c r="EN297" s="53"/>
      <c r="EO297" s="53"/>
      <c r="EP297" s="53"/>
      <c r="EQ297" s="53"/>
      <c r="ER297" s="53"/>
      <c r="ES297" s="53"/>
      <c r="ET297" s="53"/>
      <c r="EU297" s="53"/>
      <c r="EV297" s="53"/>
      <c r="EW297" s="53"/>
      <c r="EX297" s="53"/>
      <c r="EY297" s="53"/>
      <c r="EZ297" s="53"/>
      <c r="FA297" s="53"/>
      <c r="FB297" s="53"/>
      <c r="FC297" s="53"/>
      <c r="FD297" s="53"/>
      <c r="FE297" s="53"/>
      <c r="FF297" s="53"/>
      <c r="FG297" s="53"/>
      <c r="FH297" s="53"/>
      <c r="FI297" s="53"/>
      <c r="FJ297" s="53"/>
      <c r="FK297" s="53"/>
      <c r="FL297" s="53"/>
      <c r="FM297" s="53"/>
      <c r="FN297" s="53"/>
      <c r="FO297" s="53"/>
      <c r="FP297" s="53"/>
      <c r="FQ297" s="53"/>
      <c r="FR297" s="53"/>
      <c r="FS297" s="53"/>
      <c r="FT297" s="53"/>
      <c r="FU297" s="53"/>
      <c r="FV297" s="53"/>
      <c r="FW297" s="53"/>
      <c r="FX297" s="53"/>
      <c r="FY297" s="53"/>
      <c r="FZ297" s="53"/>
      <c r="GA297" s="53"/>
      <c r="GB297" s="53"/>
      <c r="GC297" s="53"/>
      <c r="GD297" s="53"/>
      <c r="GE297" s="53"/>
      <c r="GF297" s="53"/>
      <c r="GG297" s="53"/>
      <c r="GH297" s="53"/>
      <c r="GI297" s="53"/>
      <c r="GJ297" s="53"/>
      <c r="GK297" s="53"/>
      <c r="GL297" s="53"/>
      <c r="GM297" s="53"/>
      <c r="GN297" s="53"/>
      <c r="GO297" s="53"/>
      <c r="GP297" s="53"/>
      <c r="GQ297" s="53"/>
      <c r="GR297" s="53"/>
      <c r="GS297" s="53"/>
      <c r="GT297" s="53"/>
      <c r="GU297" s="53"/>
      <c r="GV297" s="53"/>
      <c r="GW297" s="53"/>
      <c r="GX297" s="53"/>
      <c r="GY297" s="53"/>
      <c r="GZ297" s="53"/>
      <c r="HA297" s="53"/>
      <c r="HB297" s="53"/>
      <c r="HC297" s="53"/>
      <c r="HD297" s="53"/>
      <c r="HE297" s="53"/>
      <c r="HF297" s="53"/>
      <c r="HG297" s="53"/>
      <c r="HH297" s="53"/>
      <c r="HI297" s="53"/>
      <c r="HJ297" s="53"/>
    </row>
    <row r="298" spans="1:218" s="302" customFormat="1" ht="12" customHeight="1">
      <c r="A298" s="297"/>
      <c r="B298" s="298"/>
      <c r="C298" s="298"/>
      <c r="D298" s="298"/>
      <c r="E298" s="298"/>
      <c r="F298" s="299"/>
      <c r="G298" s="300"/>
      <c r="H298" s="301"/>
      <c r="J298" s="303"/>
      <c r="K298" s="303"/>
      <c r="L298" s="303"/>
      <c r="M298" s="303"/>
      <c r="N298" s="303"/>
      <c r="O298" s="303"/>
      <c r="P298" s="303"/>
      <c r="Q298" s="303"/>
      <c r="R298" s="303"/>
      <c r="S298" s="303"/>
      <c r="T298" s="303"/>
      <c r="U298" s="303"/>
      <c r="V298" s="303"/>
      <c r="W298" s="303"/>
      <c r="X298" s="303"/>
      <c r="Y298" s="303"/>
      <c r="Z298" s="303"/>
      <c r="AA298" s="303"/>
      <c r="AB298" s="303"/>
      <c r="AC298" s="303"/>
      <c r="AD298" s="303"/>
      <c r="AE298" s="303"/>
      <c r="AF298" s="303"/>
      <c r="AG298" s="303"/>
      <c r="AH298" s="303"/>
      <c r="AI298" s="303"/>
      <c r="AJ298" s="303"/>
      <c r="AK298" s="303"/>
      <c r="AL298" s="303"/>
      <c r="AM298" s="303"/>
      <c r="AN298" s="303"/>
      <c r="AO298" s="303"/>
      <c r="AP298" s="303"/>
      <c r="AQ298" s="303"/>
      <c r="AR298" s="303"/>
      <c r="AS298" s="303"/>
      <c r="AT298" s="303"/>
      <c r="AU298" s="303"/>
      <c r="AV298" s="303"/>
      <c r="AW298" s="303"/>
      <c r="AX298" s="303"/>
      <c r="AY298" s="303"/>
      <c r="AZ298" s="303"/>
      <c r="BA298" s="303"/>
      <c r="BB298" s="303"/>
      <c r="BC298" s="303"/>
      <c r="BD298" s="303"/>
      <c r="BE298" s="303"/>
      <c r="BF298" s="303"/>
      <c r="BG298" s="303"/>
      <c r="BH298" s="303"/>
      <c r="BI298" s="303"/>
      <c r="BJ298" s="303"/>
      <c r="BK298" s="303"/>
      <c r="BL298" s="303"/>
      <c r="BM298" s="303"/>
      <c r="BN298" s="303"/>
      <c r="BO298" s="303"/>
      <c r="BP298" s="303"/>
      <c r="BQ298" s="303"/>
      <c r="BR298" s="303"/>
      <c r="BS298" s="303"/>
      <c r="BT298" s="303"/>
      <c r="BU298" s="303"/>
      <c r="BV298" s="303"/>
      <c r="BW298" s="303"/>
      <c r="BX298" s="303"/>
      <c r="BY298" s="303"/>
      <c r="BZ298" s="303"/>
      <c r="CA298" s="303"/>
      <c r="CB298" s="303"/>
      <c r="CC298" s="303"/>
      <c r="CD298" s="303"/>
      <c r="CE298" s="303"/>
      <c r="CF298" s="303"/>
      <c r="CG298" s="303"/>
      <c r="CH298" s="303"/>
      <c r="CI298" s="303"/>
      <c r="CJ298" s="303"/>
      <c r="CK298" s="303"/>
      <c r="CL298" s="303"/>
      <c r="CM298" s="303"/>
      <c r="CN298" s="303"/>
      <c r="CO298" s="303"/>
      <c r="CP298" s="303"/>
      <c r="CQ298" s="303"/>
      <c r="CR298" s="303"/>
      <c r="CS298" s="303"/>
      <c r="CT298" s="303"/>
      <c r="CU298" s="303"/>
      <c r="CV298" s="303"/>
      <c r="CW298" s="303"/>
      <c r="CX298" s="303"/>
      <c r="CY298" s="303"/>
      <c r="CZ298" s="303"/>
      <c r="DA298" s="303"/>
      <c r="DB298" s="303"/>
      <c r="DC298" s="303"/>
      <c r="DD298" s="303"/>
      <c r="DE298" s="303"/>
      <c r="DF298" s="303"/>
      <c r="DG298" s="303"/>
      <c r="DH298" s="303"/>
      <c r="DI298" s="303"/>
      <c r="DJ298" s="303"/>
      <c r="DK298" s="303"/>
      <c r="DL298" s="303"/>
      <c r="DM298" s="303"/>
      <c r="DN298" s="303"/>
      <c r="DO298" s="303"/>
      <c r="DP298" s="303"/>
      <c r="DQ298" s="303"/>
      <c r="DR298" s="303"/>
      <c r="DS298" s="303"/>
      <c r="DT298" s="303"/>
      <c r="DU298" s="303"/>
      <c r="DV298" s="303"/>
      <c r="DW298" s="303"/>
      <c r="DX298" s="303"/>
      <c r="DY298" s="303"/>
      <c r="DZ298" s="303"/>
      <c r="EA298" s="303"/>
      <c r="EB298" s="303"/>
      <c r="EC298" s="303"/>
      <c r="ED298" s="303"/>
      <c r="EE298" s="303"/>
      <c r="EF298" s="303"/>
      <c r="EG298" s="303"/>
      <c r="EH298" s="303"/>
      <c r="EI298" s="303"/>
      <c r="EJ298" s="303"/>
      <c r="EK298" s="303"/>
      <c r="EL298" s="303"/>
      <c r="EM298" s="303"/>
      <c r="EN298" s="303"/>
      <c r="EO298" s="303"/>
      <c r="EP298" s="303"/>
      <c r="EQ298" s="303"/>
      <c r="ER298" s="303"/>
      <c r="ES298" s="303"/>
      <c r="ET298" s="303"/>
      <c r="EU298" s="303"/>
      <c r="EV298" s="303"/>
      <c r="EW298" s="303"/>
      <c r="EX298" s="303"/>
      <c r="EY298" s="303"/>
      <c r="EZ298" s="303"/>
      <c r="FA298" s="303"/>
      <c r="FB298" s="303"/>
      <c r="FC298" s="303"/>
      <c r="FD298" s="303"/>
      <c r="FE298" s="303"/>
      <c r="FF298" s="303"/>
      <c r="FG298" s="303"/>
      <c r="FH298" s="303"/>
      <c r="FI298" s="303"/>
      <c r="FJ298" s="303"/>
      <c r="FK298" s="303"/>
      <c r="FL298" s="303"/>
      <c r="FM298" s="303"/>
      <c r="FN298" s="303"/>
      <c r="FO298" s="303"/>
      <c r="FP298" s="303"/>
      <c r="FQ298" s="303"/>
      <c r="FR298" s="303"/>
      <c r="FS298" s="303"/>
      <c r="FT298" s="303"/>
      <c r="FU298" s="303"/>
      <c r="FV298" s="303"/>
      <c r="FW298" s="303"/>
      <c r="FX298" s="303"/>
      <c r="FY298" s="303"/>
      <c r="FZ298" s="303"/>
      <c r="GA298" s="303"/>
      <c r="GB298" s="303"/>
      <c r="GC298" s="303"/>
      <c r="GD298" s="303"/>
      <c r="GE298" s="303"/>
      <c r="GF298" s="303"/>
      <c r="GG298" s="303"/>
      <c r="GH298" s="303"/>
      <c r="GI298" s="303"/>
      <c r="GJ298" s="303"/>
      <c r="GK298" s="303"/>
      <c r="GL298" s="303"/>
      <c r="GM298" s="303"/>
      <c r="GN298" s="303"/>
      <c r="GO298" s="303"/>
      <c r="GP298" s="303"/>
      <c r="GQ298" s="303"/>
      <c r="GR298" s="303"/>
      <c r="GS298" s="303"/>
      <c r="GT298" s="303"/>
      <c r="GU298" s="303"/>
      <c r="GV298" s="303"/>
      <c r="GW298" s="303"/>
      <c r="GX298" s="303"/>
      <c r="GY298" s="303"/>
      <c r="GZ298" s="303"/>
      <c r="HA298" s="303"/>
      <c r="HB298" s="303"/>
      <c r="HC298" s="303"/>
      <c r="HD298" s="303"/>
      <c r="HE298" s="303"/>
      <c r="HF298" s="303"/>
      <c r="HG298" s="303"/>
      <c r="HH298" s="303"/>
      <c r="HI298" s="303"/>
      <c r="HJ298" s="303"/>
    </row>
    <row r="299" spans="1:218" s="54" customFormat="1" ht="13.5" customHeight="1">
      <c r="A299" s="334" t="s">
        <v>19</v>
      </c>
      <c r="B299" s="335"/>
      <c r="C299" s="336"/>
      <c r="D299" s="304" t="s">
        <v>212</v>
      </c>
      <c r="E299" s="305"/>
      <c r="F299" s="306"/>
      <c r="G299" s="307"/>
      <c r="H299" s="308">
        <f>H297</f>
        <v>0</v>
      </c>
      <c r="I299" s="53"/>
      <c r="J299" s="53"/>
      <c r="K299" s="309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  <c r="BA299" s="53"/>
      <c r="BB299" s="53"/>
      <c r="BC299" s="53"/>
      <c r="BD299" s="53"/>
      <c r="BE299" s="53"/>
      <c r="BF299" s="53"/>
      <c r="BG299" s="53"/>
      <c r="BH299" s="53"/>
      <c r="BI299" s="53"/>
      <c r="BJ299" s="53"/>
      <c r="BK299" s="53"/>
      <c r="BL299" s="53"/>
      <c r="BM299" s="53"/>
      <c r="BN299" s="53"/>
      <c r="BO299" s="53"/>
      <c r="BP299" s="53"/>
      <c r="BQ299" s="53"/>
      <c r="BR299" s="53"/>
      <c r="BS299" s="53"/>
      <c r="BT299" s="53"/>
      <c r="BU299" s="53"/>
      <c r="BV299" s="53"/>
      <c r="BW299" s="53"/>
      <c r="BX299" s="53"/>
      <c r="BY299" s="53"/>
      <c r="BZ299" s="53"/>
      <c r="CA299" s="53"/>
      <c r="CB299" s="53"/>
      <c r="CC299" s="53"/>
      <c r="CD299" s="53"/>
      <c r="CE299" s="53"/>
      <c r="CF299" s="53"/>
      <c r="CG299" s="53"/>
      <c r="CH299" s="53"/>
      <c r="CI299" s="53"/>
      <c r="CJ299" s="53"/>
      <c r="CK299" s="53"/>
      <c r="CL299" s="53"/>
      <c r="CM299" s="53"/>
      <c r="CN299" s="53"/>
      <c r="CO299" s="53"/>
      <c r="CP299" s="53"/>
      <c r="CQ299" s="53"/>
      <c r="CR299" s="53"/>
      <c r="CS299" s="53"/>
      <c r="CT299" s="53"/>
      <c r="CU299" s="53"/>
      <c r="CV299" s="53"/>
      <c r="CW299" s="53"/>
      <c r="CX299" s="53"/>
      <c r="CY299" s="53"/>
      <c r="CZ299" s="53"/>
      <c r="DA299" s="53"/>
      <c r="DB299" s="53"/>
      <c r="DC299" s="53"/>
      <c r="DD299" s="53"/>
      <c r="DE299" s="53"/>
      <c r="DF299" s="53"/>
      <c r="DG299" s="53"/>
      <c r="DH299" s="53"/>
      <c r="DI299" s="53"/>
      <c r="DJ299" s="53"/>
      <c r="DK299" s="53"/>
      <c r="DL299" s="53"/>
      <c r="DM299" s="53"/>
      <c r="DN299" s="53"/>
      <c r="DO299" s="53"/>
      <c r="DP299" s="53"/>
      <c r="DQ299" s="53"/>
      <c r="DR299" s="53"/>
      <c r="DS299" s="53"/>
      <c r="DT299" s="53"/>
      <c r="DU299" s="53"/>
      <c r="DV299" s="53"/>
      <c r="DW299" s="53"/>
      <c r="DX299" s="53"/>
      <c r="DY299" s="53"/>
      <c r="DZ299" s="53"/>
      <c r="EA299" s="53"/>
      <c r="EB299" s="53"/>
      <c r="EC299" s="53"/>
      <c r="ED299" s="53"/>
      <c r="EE299" s="53"/>
      <c r="EF299" s="53"/>
      <c r="EG299" s="53"/>
      <c r="EH299" s="53"/>
      <c r="EI299" s="53"/>
      <c r="EJ299" s="53"/>
      <c r="EK299" s="53"/>
      <c r="EL299" s="53"/>
      <c r="EM299" s="53"/>
      <c r="EN299" s="53"/>
      <c r="EO299" s="53"/>
      <c r="EP299" s="53"/>
      <c r="EQ299" s="53"/>
      <c r="ER299" s="53"/>
      <c r="ES299" s="53"/>
      <c r="ET299" s="53"/>
      <c r="EU299" s="53"/>
      <c r="EV299" s="53"/>
      <c r="EW299" s="53"/>
      <c r="EX299" s="53"/>
      <c r="EY299" s="53"/>
      <c r="EZ299" s="53"/>
      <c r="FA299" s="53"/>
      <c r="FB299" s="53"/>
      <c r="FC299" s="53"/>
      <c r="FD299" s="53"/>
      <c r="FE299" s="53"/>
      <c r="FF299" s="53"/>
      <c r="FG299" s="53"/>
      <c r="FH299" s="53"/>
      <c r="FI299" s="53"/>
      <c r="FJ299" s="53"/>
      <c r="FK299" s="53"/>
      <c r="FL299" s="53"/>
      <c r="FM299" s="53"/>
      <c r="FN299" s="53"/>
      <c r="FO299" s="53"/>
      <c r="FP299" s="53"/>
      <c r="FQ299" s="53"/>
      <c r="FR299" s="53"/>
      <c r="FS299" s="53"/>
      <c r="FT299" s="53"/>
      <c r="FU299" s="53"/>
      <c r="FV299" s="53"/>
      <c r="FW299" s="53"/>
      <c r="FX299" s="53"/>
      <c r="FY299" s="53"/>
      <c r="FZ299" s="53"/>
      <c r="GA299" s="53"/>
      <c r="GB299" s="53"/>
      <c r="GC299" s="53"/>
      <c r="GD299" s="53"/>
      <c r="GE299" s="53"/>
      <c r="GF299" s="53"/>
      <c r="GG299" s="53"/>
      <c r="GH299" s="53"/>
      <c r="GI299" s="53"/>
      <c r="GJ299" s="53"/>
      <c r="GK299" s="53"/>
      <c r="GL299" s="53"/>
      <c r="GM299" s="53"/>
      <c r="GN299" s="53"/>
      <c r="GO299" s="53"/>
      <c r="GP299" s="53"/>
      <c r="GQ299" s="53"/>
      <c r="GR299" s="53"/>
      <c r="GS299" s="53"/>
      <c r="GT299" s="53"/>
      <c r="GU299" s="53"/>
      <c r="GV299" s="53"/>
      <c r="GW299" s="53"/>
      <c r="GX299" s="53"/>
      <c r="GY299" s="53"/>
      <c r="GZ299" s="53"/>
      <c r="HA299" s="53"/>
      <c r="HB299" s="53"/>
      <c r="HC299" s="53"/>
      <c r="HD299" s="53"/>
      <c r="HE299" s="53"/>
      <c r="HF299" s="53"/>
      <c r="HG299" s="53"/>
      <c r="HH299" s="53"/>
      <c r="HI299" s="53"/>
      <c r="HJ299" s="53"/>
    </row>
    <row r="300" spans="1:218" s="54" customFormat="1" ht="13.5" customHeight="1">
      <c r="A300" s="310"/>
      <c r="B300" s="311"/>
      <c r="C300" s="311"/>
      <c r="D300" s="312"/>
      <c r="E300" s="313"/>
      <c r="F300" s="314"/>
      <c r="G300" s="315"/>
      <c r="H300" s="316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  <c r="BA300" s="53"/>
      <c r="BB300" s="53"/>
      <c r="BC300" s="53"/>
      <c r="BD300" s="53"/>
      <c r="BE300" s="53"/>
      <c r="BF300" s="53"/>
      <c r="BG300" s="53"/>
      <c r="BH300" s="53"/>
      <c r="BI300" s="53"/>
      <c r="BJ300" s="53"/>
      <c r="BK300" s="53"/>
      <c r="BL300" s="53"/>
      <c r="BM300" s="53"/>
      <c r="BN300" s="53"/>
      <c r="BO300" s="53"/>
      <c r="BP300" s="53"/>
      <c r="BQ300" s="53"/>
      <c r="BR300" s="53"/>
      <c r="BS300" s="53"/>
      <c r="BT300" s="53"/>
      <c r="BU300" s="53"/>
      <c r="BV300" s="53"/>
      <c r="BW300" s="53"/>
      <c r="BX300" s="53"/>
      <c r="BY300" s="53"/>
      <c r="BZ300" s="53"/>
      <c r="CA300" s="53"/>
      <c r="CB300" s="53"/>
      <c r="CC300" s="53"/>
      <c r="CD300" s="53"/>
      <c r="CE300" s="53"/>
      <c r="CF300" s="53"/>
      <c r="CG300" s="53"/>
      <c r="CH300" s="53"/>
      <c r="CI300" s="53"/>
      <c r="CJ300" s="53"/>
      <c r="CK300" s="53"/>
      <c r="CL300" s="53"/>
      <c r="CM300" s="53"/>
      <c r="CN300" s="53"/>
      <c r="CO300" s="53"/>
      <c r="CP300" s="53"/>
      <c r="CQ300" s="53"/>
      <c r="CR300" s="53"/>
      <c r="CS300" s="53"/>
      <c r="CT300" s="53"/>
      <c r="CU300" s="53"/>
      <c r="CV300" s="53"/>
      <c r="CW300" s="53"/>
      <c r="CX300" s="53"/>
      <c r="CY300" s="53"/>
      <c r="CZ300" s="53"/>
      <c r="DA300" s="53"/>
      <c r="DB300" s="53"/>
      <c r="DC300" s="53"/>
      <c r="DD300" s="53"/>
      <c r="DE300" s="53"/>
      <c r="DF300" s="53"/>
      <c r="DG300" s="53"/>
      <c r="DH300" s="53"/>
      <c r="DI300" s="53"/>
      <c r="DJ300" s="53"/>
      <c r="DK300" s="53"/>
      <c r="DL300" s="53"/>
      <c r="DM300" s="53"/>
      <c r="DN300" s="53"/>
      <c r="DO300" s="53"/>
      <c r="DP300" s="53"/>
      <c r="DQ300" s="53"/>
      <c r="DR300" s="53"/>
      <c r="DS300" s="53"/>
      <c r="DT300" s="53"/>
      <c r="DU300" s="53"/>
      <c r="DV300" s="53"/>
      <c r="DW300" s="53"/>
      <c r="DX300" s="53"/>
      <c r="DY300" s="53"/>
      <c r="DZ300" s="53"/>
      <c r="EA300" s="53"/>
      <c r="EB300" s="53"/>
      <c r="EC300" s="53"/>
      <c r="ED300" s="53"/>
      <c r="EE300" s="53"/>
      <c r="EF300" s="53"/>
      <c r="EG300" s="53"/>
      <c r="EH300" s="53"/>
      <c r="EI300" s="53"/>
      <c r="EJ300" s="53"/>
      <c r="EK300" s="53"/>
      <c r="EL300" s="53"/>
      <c r="EM300" s="53"/>
      <c r="EN300" s="53"/>
      <c r="EO300" s="53"/>
      <c r="EP300" s="53"/>
      <c r="EQ300" s="53"/>
      <c r="ER300" s="53"/>
      <c r="ES300" s="53"/>
      <c r="ET300" s="53"/>
      <c r="EU300" s="53"/>
      <c r="EV300" s="53"/>
      <c r="EW300" s="53"/>
      <c r="EX300" s="53"/>
      <c r="EY300" s="53"/>
      <c r="EZ300" s="53"/>
      <c r="FA300" s="53"/>
      <c r="FB300" s="53"/>
      <c r="FC300" s="53"/>
      <c r="FD300" s="53"/>
      <c r="FE300" s="53"/>
      <c r="FF300" s="53"/>
      <c r="FG300" s="53"/>
      <c r="FH300" s="53"/>
      <c r="FI300" s="53"/>
      <c r="FJ300" s="53"/>
      <c r="FK300" s="53"/>
      <c r="FL300" s="53"/>
      <c r="FM300" s="53"/>
      <c r="FN300" s="53"/>
      <c r="FO300" s="53"/>
      <c r="FP300" s="53"/>
      <c r="FQ300" s="53"/>
      <c r="FR300" s="53"/>
      <c r="FS300" s="53"/>
      <c r="FT300" s="53"/>
      <c r="FU300" s="53"/>
      <c r="FV300" s="53"/>
      <c r="FW300" s="53"/>
      <c r="FX300" s="53"/>
      <c r="FY300" s="53"/>
      <c r="FZ300" s="53"/>
      <c r="GA300" s="53"/>
      <c r="GB300" s="53"/>
      <c r="GC300" s="53"/>
      <c r="GD300" s="53"/>
      <c r="GE300" s="53"/>
      <c r="GF300" s="53"/>
      <c r="GG300" s="53"/>
      <c r="GH300" s="53"/>
      <c r="GI300" s="53"/>
      <c r="GJ300" s="53"/>
      <c r="GK300" s="53"/>
      <c r="GL300" s="53"/>
      <c r="GM300" s="53"/>
      <c r="GN300" s="53"/>
      <c r="GO300" s="53"/>
      <c r="GP300" s="53"/>
      <c r="GQ300" s="53"/>
      <c r="GR300" s="53"/>
      <c r="GS300" s="53"/>
      <c r="GT300" s="53"/>
      <c r="GU300" s="53"/>
      <c r="GV300" s="53"/>
      <c r="GW300" s="53"/>
      <c r="GX300" s="53"/>
      <c r="GY300" s="53"/>
      <c r="GZ300" s="53"/>
      <c r="HA300" s="53"/>
      <c r="HB300" s="53"/>
      <c r="HC300" s="53"/>
      <c r="HD300" s="53"/>
      <c r="HE300" s="53"/>
      <c r="HF300" s="53"/>
      <c r="HG300" s="53"/>
      <c r="HH300" s="53"/>
      <c r="HI300" s="53"/>
      <c r="HJ300" s="53"/>
    </row>
    <row r="301" spans="1:218" s="317" customFormat="1" ht="13.5" customHeight="1">
      <c r="A301" s="317" t="s">
        <v>36</v>
      </c>
      <c r="G301" s="318"/>
      <c r="I301" s="318"/>
      <c r="J301" s="318"/>
      <c r="K301" s="318"/>
      <c r="L301" s="318"/>
      <c r="M301" s="318"/>
      <c r="N301" s="318"/>
      <c r="O301" s="318"/>
      <c r="P301" s="318"/>
      <c r="Q301" s="318"/>
      <c r="R301" s="318"/>
      <c r="S301" s="318"/>
      <c r="T301" s="318"/>
      <c r="U301" s="318"/>
      <c r="V301" s="318"/>
      <c r="W301" s="318"/>
      <c r="X301" s="318"/>
      <c r="Y301" s="318"/>
      <c r="Z301" s="318"/>
      <c r="AA301" s="318"/>
      <c r="AB301" s="318"/>
      <c r="AC301" s="318"/>
      <c r="AD301" s="318"/>
      <c r="AE301" s="318"/>
      <c r="AF301" s="318"/>
      <c r="AG301" s="318"/>
      <c r="AH301" s="318"/>
      <c r="AI301" s="318"/>
      <c r="AJ301" s="318"/>
      <c r="AK301" s="318"/>
      <c r="AL301" s="318"/>
      <c r="AM301" s="318"/>
      <c r="AN301" s="318"/>
      <c r="AO301" s="318"/>
      <c r="AP301" s="318"/>
      <c r="AQ301" s="318"/>
      <c r="AR301" s="318"/>
      <c r="AS301" s="318"/>
      <c r="AT301" s="318"/>
      <c r="AU301" s="318"/>
      <c r="AV301" s="318"/>
      <c r="AW301" s="318"/>
      <c r="AX301" s="318"/>
      <c r="AY301" s="318"/>
      <c r="AZ301" s="318"/>
      <c r="BA301" s="318"/>
      <c r="BB301" s="318"/>
      <c r="BC301" s="318"/>
      <c r="BD301" s="318"/>
      <c r="BE301" s="318"/>
      <c r="BF301" s="318"/>
      <c r="BG301" s="318"/>
      <c r="BH301" s="318"/>
      <c r="BI301" s="318"/>
      <c r="BJ301" s="318"/>
      <c r="BK301" s="318"/>
      <c r="BL301" s="318"/>
      <c r="BM301" s="318"/>
      <c r="BN301" s="318"/>
      <c r="BO301" s="318"/>
      <c r="BP301" s="318"/>
      <c r="BQ301" s="318"/>
      <c r="BR301" s="318"/>
      <c r="BS301" s="318"/>
      <c r="BT301" s="318"/>
      <c r="BU301" s="318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  <c r="EO301" s="318"/>
      <c r="EP301" s="318"/>
      <c r="EQ301" s="318"/>
      <c r="ER301" s="318"/>
      <c r="ES301" s="318"/>
      <c r="ET301" s="318"/>
      <c r="EU301" s="318"/>
      <c r="EV301" s="318"/>
      <c r="EW301" s="318"/>
      <c r="EX301" s="318"/>
      <c r="EY301" s="318"/>
      <c r="EZ301" s="318"/>
      <c r="FA301" s="318"/>
      <c r="FB301" s="318"/>
      <c r="FC301" s="318"/>
      <c r="FD301" s="318"/>
      <c r="FE301" s="318"/>
      <c r="FF301" s="318"/>
      <c r="FG301" s="318"/>
      <c r="FH301" s="318"/>
      <c r="FI301" s="318"/>
      <c r="FJ301" s="318"/>
      <c r="FK301" s="318"/>
      <c r="FL301" s="318"/>
      <c r="FM301" s="318"/>
      <c r="FN301" s="318"/>
      <c r="FO301" s="318"/>
      <c r="FP301" s="318"/>
      <c r="FQ301" s="318"/>
      <c r="FR301" s="318"/>
      <c r="FS301" s="318"/>
      <c r="FT301" s="318"/>
      <c r="FU301" s="318"/>
      <c r="FV301" s="318"/>
      <c r="FW301" s="318"/>
      <c r="FX301" s="318"/>
      <c r="FY301" s="318"/>
      <c r="FZ301" s="318"/>
      <c r="GA301" s="318"/>
      <c r="GB301" s="318"/>
      <c r="GC301" s="318"/>
      <c r="GD301" s="318"/>
      <c r="GE301" s="318"/>
      <c r="GF301" s="318"/>
      <c r="GG301" s="318"/>
      <c r="GH301" s="318"/>
      <c r="GI301" s="318"/>
      <c r="GJ301" s="318"/>
      <c r="GK301" s="318"/>
      <c r="GL301" s="318"/>
      <c r="GM301" s="318"/>
      <c r="GN301" s="318"/>
      <c r="GO301" s="318"/>
      <c r="GP301" s="318"/>
      <c r="GQ301" s="318"/>
      <c r="GR301" s="318"/>
      <c r="GS301" s="318"/>
      <c r="GT301" s="318"/>
      <c r="GU301" s="318"/>
      <c r="GV301" s="318"/>
      <c r="GW301" s="318"/>
      <c r="GX301" s="318"/>
      <c r="GY301" s="318"/>
      <c r="GZ301" s="318"/>
      <c r="HA301" s="318"/>
      <c r="HB301" s="318"/>
      <c r="HC301" s="318"/>
      <c r="HD301" s="318"/>
      <c r="HE301" s="318"/>
      <c r="HF301" s="318"/>
      <c r="HG301" s="318"/>
      <c r="HH301" s="318"/>
      <c r="HI301" s="318"/>
      <c r="HJ301" s="318"/>
    </row>
    <row r="302" spans="1:218" s="54" customFormat="1" ht="27" customHeight="1">
      <c r="A302" s="331" t="s">
        <v>44</v>
      </c>
      <c r="B302" s="337"/>
      <c r="C302" s="337"/>
      <c r="D302" s="337"/>
      <c r="E302" s="337"/>
      <c r="F302" s="337"/>
      <c r="G302" s="337"/>
      <c r="H302" s="318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  <c r="BA302" s="53"/>
      <c r="BB302" s="53"/>
      <c r="BC302" s="53"/>
      <c r="BD302" s="53"/>
      <c r="BE302" s="53"/>
      <c r="BF302" s="53"/>
      <c r="BG302" s="53"/>
      <c r="BH302" s="53"/>
      <c r="BI302" s="53"/>
      <c r="BJ302" s="53"/>
      <c r="BK302" s="53"/>
      <c r="BL302" s="53"/>
      <c r="BM302" s="53"/>
      <c r="BN302" s="53"/>
      <c r="BO302" s="53"/>
      <c r="BP302" s="53"/>
      <c r="BQ302" s="53"/>
      <c r="BR302" s="53"/>
      <c r="BS302" s="53"/>
      <c r="BT302" s="53"/>
      <c r="BU302" s="53"/>
      <c r="BV302" s="53"/>
      <c r="BW302" s="53"/>
      <c r="BX302" s="53"/>
      <c r="BY302" s="53"/>
      <c r="BZ302" s="53"/>
      <c r="CA302" s="53"/>
      <c r="CB302" s="53"/>
      <c r="CC302" s="53"/>
      <c r="CD302" s="53"/>
      <c r="CE302" s="53"/>
      <c r="CF302" s="53"/>
      <c r="CG302" s="53"/>
      <c r="CH302" s="53"/>
      <c r="CI302" s="53"/>
      <c r="CJ302" s="53"/>
      <c r="CK302" s="53"/>
      <c r="CL302" s="53"/>
      <c r="CM302" s="53"/>
      <c r="CN302" s="53"/>
      <c r="CO302" s="53"/>
      <c r="CP302" s="53"/>
      <c r="CQ302" s="53"/>
      <c r="CR302" s="53"/>
      <c r="CS302" s="53"/>
      <c r="CT302" s="53"/>
      <c r="CU302" s="53"/>
      <c r="CV302" s="53"/>
      <c r="CW302" s="53"/>
      <c r="CX302" s="53"/>
      <c r="CY302" s="53"/>
      <c r="CZ302" s="53"/>
      <c r="DA302" s="53"/>
      <c r="DB302" s="53"/>
      <c r="DC302" s="53"/>
      <c r="DD302" s="53"/>
      <c r="DE302" s="53"/>
      <c r="DF302" s="53"/>
      <c r="DG302" s="53"/>
      <c r="DH302" s="53"/>
      <c r="DI302" s="53"/>
      <c r="DJ302" s="53"/>
      <c r="DK302" s="53"/>
      <c r="DL302" s="53"/>
      <c r="DM302" s="53"/>
      <c r="DN302" s="53"/>
      <c r="DO302" s="53"/>
      <c r="DP302" s="53"/>
      <c r="DQ302" s="53"/>
      <c r="DR302" s="53"/>
      <c r="DS302" s="53"/>
      <c r="DT302" s="53"/>
      <c r="DU302" s="53"/>
      <c r="DV302" s="53"/>
      <c r="DW302" s="53"/>
      <c r="DX302" s="53"/>
      <c r="DY302" s="53"/>
      <c r="DZ302" s="53"/>
      <c r="EA302" s="53"/>
      <c r="EB302" s="53"/>
      <c r="EC302" s="53"/>
      <c r="ED302" s="53"/>
      <c r="EE302" s="53"/>
      <c r="EF302" s="53"/>
      <c r="EG302" s="53"/>
      <c r="EH302" s="53"/>
      <c r="EI302" s="53"/>
      <c r="EJ302" s="53"/>
      <c r="EK302" s="53"/>
      <c r="EL302" s="53"/>
      <c r="EM302" s="53"/>
      <c r="EN302" s="53"/>
      <c r="EO302" s="53"/>
      <c r="EP302" s="53"/>
      <c r="EQ302" s="53"/>
      <c r="ER302" s="53"/>
      <c r="ES302" s="53"/>
      <c r="ET302" s="53"/>
      <c r="EU302" s="53"/>
      <c r="EV302" s="53"/>
      <c r="EW302" s="53"/>
      <c r="EX302" s="53"/>
      <c r="EY302" s="53"/>
      <c r="EZ302" s="53"/>
      <c r="FA302" s="53"/>
      <c r="FB302" s="53"/>
      <c r="FC302" s="53"/>
      <c r="FD302" s="53"/>
      <c r="FE302" s="53"/>
      <c r="FF302" s="53"/>
      <c r="FG302" s="53"/>
      <c r="FH302" s="53"/>
      <c r="FI302" s="53"/>
      <c r="FJ302" s="53"/>
      <c r="FK302" s="53"/>
      <c r="FL302" s="53"/>
      <c r="FM302" s="53"/>
      <c r="FN302" s="53"/>
      <c r="FO302" s="53"/>
      <c r="FP302" s="53"/>
      <c r="FQ302" s="53"/>
      <c r="FR302" s="53"/>
      <c r="FS302" s="53"/>
      <c r="FT302" s="53"/>
      <c r="FU302" s="53"/>
      <c r="FV302" s="53"/>
      <c r="FW302" s="53"/>
      <c r="FX302" s="53"/>
      <c r="FY302" s="53"/>
      <c r="FZ302" s="53"/>
      <c r="GA302" s="53"/>
      <c r="GB302" s="53"/>
      <c r="GC302" s="53"/>
      <c r="GD302" s="53"/>
      <c r="GE302" s="53"/>
      <c r="GF302" s="53"/>
      <c r="GG302" s="53"/>
      <c r="GH302" s="53"/>
      <c r="GI302" s="53"/>
      <c r="GJ302" s="53"/>
      <c r="GK302" s="53"/>
      <c r="GL302" s="53"/>
      <c r="GM302" s="53"/>
      <c r="GN302" s="53"/>
      <c r="GO302" s="53"/>
      <c r="GP302" s="53"/>
      <c r="GQ302" s="53"/>
      <c r="GR302" s="53"/>
      <c r="GS302" s="53"/>
      <c r="GT302" s="53"/>
      <c r="GU302" s="53"/>
      <c r="GV302" s="53"/>
      <c r="GW302" s="53"/>
      <c r="GX302" s="53"/>
      <c r="GY302" s="53"/>
      <c r="GZ302" s="53"/>
      <c r="HA302" s="53"/>
      <c r="HB302" s="53"/>
      <c r="HC302" s="53"/>
      <c r="HD302" s="53"/>
      <c r="HE302" s="53"/>
      <c r="HF302" s="53"/>
      <c r="HG302" s="53"/>
      <c r="HH302" s="53"/>
      <c r="HI302" s="53"/>
      <c r="HJ302" s="53"/>
    </row>
    <row r="303" spans="1:218" s="317" customFormat="1" ht="102.75" customHeight="1">
      <c r="A303" s="331" t="s">
        <v>45</v>
      </c>
      <c r="B303" s="338"/>
      <c r="C303" s="338"/>
      <c r="D303" s="338"/>
      <c r="E303" s="338"/>
      <c r="F303" s="338"/>
      <c r="G303" s="338"/>
      <c r="J303" s="318"/>
      <c r="K303" s="318"/>
      <c r="L303" s="318"/>
      <c r="M303" s="318"/>
      <c r="N303" s="318"/>
      <c r="O303" s="318"/>
      <c r="P303" s="318"/>
      <c r="Q303" s="318"/>
      <c r="R303" s="318"/>
      <c r="S303" s="318"/>
      <c r="T303" s="318"/>
      <c r="U303" s="318"/>
      <c r="V303" s="318"/>
      <c r="W303" s="318"/>
      <c r="X303" s="318"/>
      <c r="Y303" s="318"/>
      <c r="Z303" s="318"/>
      <c r="AA303" s="318"/>
      <c r="AB303" s="318"/>
      <c r="AC303" s="318"/>
      <c r="AD303" s="318"/>
      <c r="AE303" s="318"/>
      <c r="AF303" s="318"/>
      <c r="AG303" s="318"/>
      <c r="AH303" s="318"/>
      <c r="AI303" s="318"/>
      <c r="AJ303" s="318"/>
      <c r="AK303" s="318"/>
      <c r="AL303" s="318"/>
      <c r="AM303" s="318"/>
      <c r="AN303" s="318"/>
      <c r="AO303" s="318"/>
      <c r="AP303" s="318"/>
      <c r="AQ303" s="318"/>
      <c r="AR303" s="318"/>
      <c r="AS303" s="318"/>
      <c r="AT303" s="318"/>
      <c r="AU303" s="318"/>
      <c r="AV303" s="318"/>
      <c r="AW303" s="318"/>
      <c r="AX303" s="318"/>
      <c r="AY303" s="318"/>
      <c r="AZ303" s="318"/>
      <c r="BA303" s="318"/>
      <c r="BB303" s="318"/>
      <c r="BC303" s="318"/>
      <c r="BD303" s="318"/>
      <c r="BE303" s="318"/>
      <c r="BF303" s="318"/>
      <c r="BG303" s="318"/>
      <c r="BH303" s="318"/>
      <c r="BI303" s="318"/>
      <c r="BJ303" s="318"/>
      <c r="BK303" s="318"/>
      <c r="BL303" s="318"/>
      <c r="BM303" s="318"/>
      <c r="BN303" s="318"/>
      <c r="BO303" s="318"/>
      <c r="BP303" s="318"/>
      <c r="BQ303" s="318"/>
      <c r="BR303" s="318"/>
      <c r="BS303" s="318"/>
      <c r="BT303" s="318"/>
      <c r="BU303" s="318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  <c r="EO303" s="318"/>
      <c r="EP303" s="318"/>
      <c r="EQ303" s="318"/>
      <c r="ER303" s="318"/>
      <c r="ES303" s="318"/>
      <c r="ET303" s="318"/>
      <c r="EU303" s="318"/>
      <c r="EV303" s="318"/>
      <c r="EW303" s="318"/>
      <c r="EX303" s="318"/>
      <c r="EY303" s="318"/>
      <c r="EZ303" s="318"/>
      <c r="FA303" s="318"/>
      <c r="FB303" s="318"/>
      <c r="FC303" s="318"/>
      <c r="FD303" s="318"/>
      <c r="FE303" s="318"/>
      <c r="FF303" s="318"/>
      <c r="FG303" s="318"/>
      <c r="FH303" s="318"/>
      <c r="FI303" s="318"/>
      <c r="FJ303" s="318"/>
      <c r="FK303" s="318"/>
      <c r="FL303" s="318"/>
      <c r="FM303" s="318"/>
      <c r="FN303" s="318"/>
      <c r="FO303" s="318"/>
      <c r="FP303" s="318"/>
      <c r="FQ303" s="318"/>
      <c r="FR303" s="318"/>
      <c r="FS303" s="318"/>
      <c r="FT303" s="318"/>
      <c r="FU303" s="318"/>
      <c r="FV303" s="318"/>
      <c r="FW303" s="318"/>
      <c r="FX303" s="318"/>
      <c r="FY303" s="318"/>
      <c r="FZ303" s="318"/>
      <c r="GA303" s="318"/>
      <c r="GB303" s="318"/>
      <c r="GC303" s="318"/>
      <c r="GD303" s="318"/>
      <c r="GE303" s="318"/>
      <c r="GF303" s="318"/>
      <c r="GG303" s="318"/>
      <c r="GH303" s="318"/>
      <c r="GI303" s="318"/>
      <c r="GJ303" s="318"/>
      <c r="GK303" s="318"/>
      <c r="GL303" s="318"/>
      <c r="GM303" s="318"/>
      <c r="GN303" s="318"/>
      <c r="GO303" s="318"/>
      <c r="GP303" s="318"/>
      <c r="GQ303" s="318"/>
      <c r="GR303" s="318"/>
      <c r="GS303" s="318"/>
      <c r="GT303" s="318"/>
      <c r="GU303" s="318"/>
      <c r="GV303" s="318"/>
      <c r="GW303" s="318"/>
      <c r="GX303" s="318"/>
      <c r="GY303" s="318"/>
      <c r="GZ303" s="318"/>
      <c r="HA303" s="318"/>
      <c r="HB303" s="318"/>
      <c r="HC303" s="318"/>
      <c r="HD303" s="318"/>
      <c r="HE303" s="318"/>
      <c r="HF303" s="318"/>
      <c r="HG303" s="318"/>
      <c r="HH303" s="318"/>
      <c r="HI303" s="318"/>
      <c r="HJ303" s="318"/>
    </row>
    <row r="304" spans="1:218" s="322" customFormat="1" ht="13.5" customHeight="1">
      <c r="A304" s="331" t="s">
        <v>46</v>
      </c>
      <c r="B304" s="332"/>
      <c r="C304" s="332"/>
      <c r="D304" s="332"/>
      <c r="E304" s="332"/>
      <c r="F304" s="332"/>
      <c r="G304" s="332"/>
      <c r="H304" s="319"/>
      <c r="I304" s="320"/>
      <c r="J304" s="321"/>
      <c r="K304" s="321"/>
      <c r="L304" s="321"/>
      <c r="M304" s="321"/>
      <c r="N304" s="321"/>
      <c r="O304" s="321"/>
      <c r="P304" s="321"/>
      <c r="Q304" s="321"/>
      <c r="R304" s="321"/>
      <c r="S304" s="321"/>
      <c r="T304" s="321"/>
      <c r="U304" s="321"/>
      <c r="V304" s="321"/>
      <c r="W304" s="321"/>
      <c r="X304" s="321"/>
      <c r="Y304" s="321"/>
      <c r="Z304" s="321"/>
      <c r="AA304" s="321"/>
      <c r="AB304" s="321"/>
      <c r="AC304" s="321"/>
      <c r="AD304" s="321"/>
      <c r="AE304" s="321"/>
      <c r="AF304" s="321"/>
      <c r="AG304" s="321"/>
      <c r="AH304" s="321"/>
      <c r="AI304" s="321"/>
      <c r="AJ304" s="321"/>
      <c r="AK304" s="321"/>
      <c r="AL304" s="321"/>
      <c r="AM304" s="321"/>
      <c r="AN304" s="321"/>
      <c r="AO304" s="321"/>
      <c r="AP304" s="321"/>
      <c r="AQ304" s="321"/>
      <c r="AR304" s="321"/>
      <c r="AS304" s="321"/>
      <c r="AT304" s="321"/>
      <c r="AU304" s="321"/>
      <c r="AV304" s="321"/>
      <c r="AW304" s="321"/>
      <c r="AX304" s="321"/>
      <c r="AY304" s="321"/>
      <c r="AZ304" s="321"/>
      <c r="BA304" s="321"/>
      <c r="BB304" s="321"/>
      <c r="BC304" s="321"/>
      <c r="BD304" s="321"/>
      <c r="BE304" s="321"/>
      <c r="BF304" s="321"/>
      <c r="BG304" s="321"/>
      <c r="BH304" s="321"/>
      <c r="BI304" s="321"/>
      <c r="BJ304" s="321"/>
      <c r="BK304" s="321"/>
      <c r="BL304" s="321"/>
      <c r="BM304" s="321"/>
      <c r="BN304" s="321"/>
      <c r="BO304" s="321"/>
      <c r="BP304" s="321"/>
      <c r="BQ304" s="321"/>
      <c r="BR304" s="321"/>
      <c r="BS304" s="321"/>
      <c r="BT304" s="321"/>
      <c r="BU304" s="321"/>
      <c r="BV304" s="321"/>
      <c r="BW304" s="321"/>
      <c r="BX304" s="321"/>
      <c r="BY304" s="321"/>
      <c r="BZ304" s="321"/>
      <c r="CA304" s="321"/>
      <c r="CB304" s="321"/>
      <c r="CC304" s="321"/>
      <c r="CD304" s="321"/>
      <c r="CE304" s="321"/>
      <c r="CF304" s="321"/>
      <c r="CG304" s="321"/>
      <c r="CH304" s="321"/>
      <c r="CI304" s="321"/>
      <c r="CJ304" s="321"/>
      <c r="CK304" s="321"/>
      <c r="CL304" s="321"/>
      <c r="CM304" s="321"/>
      <c r="CN304" s="321"/>
      <c r="CO304" s="321"/>
      <c r="CP304" s="321"/>
      <c r="CQ304" s="321"/>
      <c r="CR304" s="321"/>
      <c r="CS304" s="321"/>
      <c r="CT304" s="321"/>
      <c r="CU304" s="321"/>
      <c r="CV304" s="321"/>
      <c r="CW304" s="321"/>
      <c r="CX304" s="321"/>
      <c r="CY304" s="321"/>
      <c r="CZ304" s="321"/>
      <c r="DA304" s="321"/>
      <c r="DB304" s="321"/>
      <c r="DC304" s="321"/>
      <c r="DD304" s="321"/>
      <c r="DE304" s="321"/>
      <c r="DF304" s="321"/>
      <c r="DG304" s="321"/>
      <c r="DH304" s="321"/>
      <c r="DI304" s="321"/>
      <c r="DJ304" s="321"/>
      <c r="DK304" s="321"/>
      <c r="DL304" s="321"/>
      <c r="DM304" s="321"/>
      <c r="DN304" s="321"/>
      <c r="DO304" s="321"/>
      <c r="DP304" s="321"/>
      <c r="DQ304" s="321"/>
      <c r="DR304" s="321"/>
      <c r="DS304" s="321"/>
      <c r="DT304" s="321"/>
      <c r="DU304" s="321"/>
      <c r="DV304" s="321"/>
      <c r="DW304" s="321"/>
      <c r="DX304" s="321"/>
      <c r="DY304" s="321"/>
      <c r="DZ304" s="321"/>
      <c r="EA304" s="321"/>
      <c r="EB304" s="321"/>
      <c r="EC304" s="321"/>
      <c r="ED304" s="321"/>
      <c r="EE304" s="321"/>
      <c r="EF304" s="321"/>
      <c r="EG304" s="321"/>
      <c r="EH304" s="321"/>
      <c r="EI304" s="321"/>
      <c r="EJ304" s="321"/>
      <c r="EK304" s="321"/>
      <c r="EL304" s="321"/>
      <c r="EM304" s="321"/>
      <c r="EN304" s="321"/>
      <c r="EO304" s="321"/>
      <c r="EP304" s="321"/>
      <c r="EQ304" s="321"/>
      <c r="ER304" s="321"/>
      <c r="ES304" s="321"/>
      <c r="ET304" s="321"/>
      <c r="EU304" s="321"/>
      <c r="EV304" s="321"/>
      <c r="EW304" s="321"/>
      <c r="EX304" s="321"/>
      <c r="EY304" s="321"/>
      <c r="EZ304" s="321"/>
      <c r="FA304" s="321"/>
      <c r="FB304" s="321"/>
      <c r="FC304" s="321"/>
      <c r="FD304" s="321"/>
      <c r="FE304" s="321"/>
      <c r="FF304" s="321"/>
      <c r="FG304" s="321"/>
      <c r="FH304" s="321"/>
      <c r="FI304" s="321"/>
      <c r="FJ304" s="321"/>
      <c r="FK304" s="321"/>
      <c r="FL304" s="321"/>
      <c r="FM304" s="321"/>
      <c r="FN304" s="321"/>
      <c r="FO304" s="321"/>
      <c r="FP304" s="321"/>
      <c r="FQ304" s="321"/>
      <c r="FR304" s="321"/>
      <c r="FS304" s="321"/>
      <c r="FT304" s="321"/>
      <c r="FU304" s="321"/>
      <c r="FV304" s="321"/>
      <c r="FW304" s="321"/>
      <c r="FX304" s="321"/>
      <c r="FY304" s="321"/>
      <c r="FZ304" s="321"/>
      <c r="GA304" s="321"/>
      <c r="GB304" s="321"/>
      <c r="GC304" s="321"/>
      <c r="GD304" s="321"/>
      <c r="GE304" s="321"/>
      <c r="GF304" s="321"/>
      <c r="GG304" s="321"/>
      <c r="GH304" s="321"/>
      <c r="GI304" s="321"/>
      <c r="GJ304" s="321"/>
      <c r="GK304" s="321"/>
      <c r="GL304" s="321"/>
      <c r="GM304" s="321"/>
      <c r="GN304" s="321"/>
      <c r="GO304" s="321"/>
      <c r="GP304" s="321"/>
      <c r="GQ304" s="321"/>
      <c r="GR304" s="321"/>
      <c r="GS304" s="321"/>
      <c r="GT304" s="321"/>
      <c r="GU304" s="321"/>
      <c r="GV304" s="321"/>
      <c r="GW304" s="321"/>
      <c r="GX304" s="321"/>
      <c r="GY304" s="321"/>
      <c r="GZ304" s="321"/>
      <c r="HA304" s="321"/>
      <c r="HB304" s="321"/>
      <c r="HC304" s="321"/>
      <c r="HD304" s="321"/>
      <c r="HE304" s="321"/>
      <c r="HF304" s="321"/>
      <c r="HG304" s="321"/>
      <c r="HH304" s="321"/>
      <c r="HI304" s="321"/>
      <c r="HJ304" s="321"/>
    </row>
    <row r="305" spans="1:218" s="322" customFormat="1" ht="13.5" customHeight="1">
      <c r="A305" s="331" t="s">
        <v>47</v>
      </c>
      <c r="B305" s="332"/>
      <c r="C305" s="332"/>
      <c r="D305" s="332"/>
      <c r="E305" s="332"/>
      <c r="F305" s="332"/>
      <c r="G305" s="332"/>
      <c r="H305" s="319"/>
      <c r="I305" s="320"/>
      <c r="J305" s="321"/>
      <c r="K305" s="323"/>
      <c r="L305" s="321"/>
      <c r="M305" s="321"/>
      <c r="N305" s="321"/>
      <c r="O305" s="321"/>
      <c r="P305" s="321"/>
      <c r="Q305" s="321"/>
      <c r="R305" s="321"/>
      <c r="S305" s="321"/>
      <c r="T305" s="321"/>
      <c r="U305" s="321"/>
      <c r="V305" s="321"/>
      <c r="W305" s="321"/>
      <c r="X305" s="321"/>
      <c r="Y305" s="321"/>
      <c r="Z305" s="321"/>
      <c r="AA305" s="321"/>
      <c r="AB305" s="321"/>
      <c r="AC305" s="321"/>
      <c r="AD305" s="321"/>
      <c r="AE305" s="321"/>
      <c r="AF305" s="321"/>
      <c r="AG305" s="321"/>
      <c r="AH305" s="321"/>
      <c r="AI305" s="321"/>
      <c r="AJ305" s="321"/>
      <c r="AK305" s="321"/>
      <c r="AL305" s="321"/>
      <c r="AM305" s="321"/>
      <c r="AN305" s="321"/>
      <c r="AO305" s="321"/>
      <c r="AP305" s="321"/>
      <c r="AQ305" s="321"/>
      <c r="AR305" s="321"/>
      <c r="AS305" s="321"/>
      <c r="AT305" s="321"/>
      <c r="AU305" s="321"/>
      <c r="AV305" s="321"/>
      <c r="AW305" s="321"/>
      <c r="AX305" s="321"/>
      <c r="AY305" s="321"/>
      <c r="AZ305" s="321"/>
      <c r="BA305" s="321"/>
      <c r="BB305" s="321"/>
      <c r="BC305" s="321"/>
      <c r="BD305" s="321"/>
      <c r="BE305" s="321"/>
      <c r="BF305" s="321"/>
      <c r="BG305" s="321"/>
      <c r="BH305" s="321"/>
      <c r="BI305" s="321"/>
      <c r="BJ305" s="321"/>
      <c r="BK305" s="321"/>
      <c r="BL305" s="321"/>
      <c r="BM305" s="321"/>
      <c r="BN305" s="321"/>
      <c r="BO305" s="321"/>
      <c r="BP305" s="321"/>
      <c r="BQ305" s="321"/>
      <c r="BR305" s="321"/>
      <c r="BS305" s="321"/>
      <c r="BT305" s="321"/>
      <c r="BU305" s="321"/>
      <c r="BV305" s="321"/>
      <c r="BW305" s="321"/>
      <c r="BX305" s="321"/>
      <c r="BY305" s="321"/>
      <c r="BZ305" s="321"/>
      <c r="CA305" s="321"/>
      <c r="CB305" s="321"/>
      <c r="CC305" s="321"/>
      <c r="CD305" s="321"/>
      <c r="CE305" s="321"/>
      <c r="CF305" s="321"/>
      <c r="CG305" s="321"/>
      <c r="CH305" s="321"/>
      <c r="CI305" s="321"/>
      <c r="CJ305" s="321"/>
      <c r="CK305" s="321"/>
      <c r="CL305" s="321"/>
      <c r="CM305" s="321"/>
      <c r="CN305" s="321"/>
      <c r="CO305" s="321"/>
      <c r="CP305" s="321"/>
      <c r="CQ305" s="321"/>
      <c r="CR305" s="321"/>
      <c r="CS305" s="321"/>
      <c r="CT305" s="321"/>
      <c r="CU305" s="321"/>
      <c r="CV305" s="321"/>
      <c r="CW305" s="321"/>
      <c r="CX305" s="321"/>
      <c r="CY305" s="321"/>
      <c r="CZ305" s="321"/>
      <c r="DA305" s="321"/>
      <c r="DB305" s="321"/>
      <c r="DC305" s="321"/>
      <c r="DD305" s="321"/>
      <c r="DE305" s="321"/>
      <c r="DF305" s="321"/>
      <c r="DG305" s="321"/>
      <c r="DH305" s="321"/>
      <c r="DI305" s="321"/>
      <c r="DJ305" s="321"/>
      <c r="DK305" s="321"/>
      <c r="DL305" s="321"/>
      <c r="DM305" s="321"/>
      <c r="DN305" s="321"/>
      <c r="DO305" s="321"/>
      <c r="DP305" s="321"/>
      <c r="DQ305" s="321"/>
      <c r="DR305" s="321"/>
      <c r="DS305" s="321"/>
      <c r="DT305" s="321"/>
      <c r="DU305" s="321"/>
      <c r="DV305" s="321"/>
      <c r="DW305" s="321"/>
      <c r="DX305" s="321"/>
      <c r="DY305" s="321"/>
      <c r="DZ305" s="321"/>
      <c r="EA305" s="321"/>
      <c r="EB305" s="321"/>
      <c r="EC305" s="321"/>
      <c r="ED305" s="321"/>
      <c r="EE305" s="321"/>
      <c r="EF305" s="321"/>
      <c r="EG305" s="321"/>
      <c r="EH305" s="321"/>
      <c r="EI305" s="321"/>
      <c r="EJ305" s="321"/>
      <c r="EK305" s="321"/>
      <c r="EL305" s="321"/>
      <c r="EM305" s="321"/>
      <c r="EN305" s="321"/>
      <c r="EO305" s="321"/>
      <c r="EP305" s="321"/>
      <c r="EQ305" s="321"/>
      <c r="ER305" s="321"/>
      <c r="ES305" s="321"/>
      <c r="ET305" s="321"/>
      <c r="EU305" s="321"/>
      <c r="EV305" s="321"/>
      <c r="EW305" s="321"/>
      <c r="EX305" s="321"/>
      <c r="EY305" s="321"/>
      <c r="EZ305" s="321"/>
      <c r="FA305" s="321"/>
      <c r="FB305" s="321"/>
      <c r="FC305" s="321"/>
      <c r="FD305" s="321"/>
      <c r="FE305" s="321"/>
      <c r="FF305" s="321"/>
      <c r="FG305" s="321"/>
      <c r="FH305" s="321"/>
      <c r="FI305" s="321"/>
      <c r="FJ305" s="321"/>
      <c r="FK305" s="321"/>
      <c r="FL305" s="321"/>
      <c r="FM305" s="321"/>
      <c r="FN305" s="321"/>
      <c r="FO305" s="321"/>
      <c r="FP305" s="321"/>
      <c r="FQ305" s="321"/>
      <c r="FR305" s="321"/>
      <c r="FS305" s="321"/>
      <c r="FT305" s="321"/>
      <c r="FU305" s="321"/>
      <c r="FV305" s="321"/>
      <c r="FW305" s="321"/>
      <c r="FX305" s="321"/>
      <c r="FY305" s="321"/>
      <c r="FZ305" s="321"/>
      <c r="GA305" s="321"/>
      <c r="GB305" s="321"/>
      <c r="GC305" s="321"/>
      <c r="GD305" s="321"/>
      <c r="GE305" s="321"/>
      <c r="GF305" s="321"/>
      <c r="GG305" s="321"/>
      <c r="GH305" s="321"/>
      <c r="GI305" s="321"/>
      <c r="GJ305" s="321"/>
      <c r="GK305" s="321"/>
      <c r="GL305" s="321"/>
      <c r="GM305" s="321"/>
      <c r="GN305" s="321"/>
      <c r="GO305" s="321"/>
      <c r="GP305" s="321"/>
      <c r="GQ305" s="321"/>
      <c r="GR305" s="321"/>
      <c r="GS305" s="321"/>
      <c r="GT305" s="321"/>
      <c r="GU305" s="321"/>
      <c r="GV305" s="321"/>
      <c r="GW305" s="321"/>
      <c r="GX305" s="321"/>
      <c r="GY305" s="321"/>
      <c r="GZ305" s="321"/>
      <c r="HA305" s="321"/>
      <c r="HB305" s="321"/>
      <c r="HC305" s="321"/>
      <c r="HD305" s="321"/>
      <c r="HE305" s="321"/>
      <c r="HF305" s="321"/>
      <c r="HG305" s="321"/>
      <c r="HH305" s="321"/>
      <c r="HI305" s="321"/>
      <c r="HJ305" s="321"/>
    </row>
    <row r="306" spans="1:218" s="324" customFormat="1" ht="40.5" customHeight="1">
      <c r="A306" s="330" t="s">
        <v>341</v>
      </c>
      <c r="B306" s="330"/>
      <c r="C306" s="330"/>
      <c r="D306" s="330"/>
      <c r="E306" s="330"/>
      <c r="F306" s="330"/>
      <c r="G306" s="330"/>
      <c r="I306" s="72"/>
    </row>
  </sheetData>
  <sheetProtection algorithmName="SHA-512" hashValue="nx/AM5L7enAsb/vUGNfgr9Sywvx2RanazZJmL8gXTkcrG6FKn19vTixzaW+58cdru/076tT7HvqD9bPo6KxPjQ==" saltValue="fsvzZr9F7dy4VjqCdvk8ng==" spinCount="100000" sheet="1" objects="1" scenarios="1"/>
  <mergeCells count="8">
    <mergeCell ref="A306:G306"/>
    <mergeCell ref="A304:G304"/>
    <mergeCell ref="A305:G305"/>
    <mergeCell ref="A2:I2"/>
    <mergeCell ref="A3:D3"/>
    <mergeCell ref="A299:C299"/>
    <mergeCell ref="A302:G302"/>
    <mergeCell ref="A303:G303"/>
  </mergeCells>
  <printOptions horizontalCentered="1"/>
  <pageMargins left="0.39370078740157483" right="0.39370078740157483" top="0.78740157480314965" bottom="0.39370078740157483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- 3. NP-C</vt:lpstr>
      <vt:lpstr>BP</vt:lpstr>
      <vt:lpstr>BP!Oblast_tisku</vt:lpstr>
      <vt:lpstr>'Rekapitulace - 3. NP-C'!Oblast_tisku</vt:lpstr>
      <vt:lpstr>BP!Print_Area</vt:lpstr>
      <vt:lpstr>'Rekapitulace - 3. NP-C'!Print_Area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2022-09-21T12:17:22Z</dcterms:modified>
</cp:coreProperties>
</file>